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CF1B6C06-E898-4F38-86A6-63EB8B9EC401}" xr6:coauthVersionLast="47" xr6:coauthVersionMax="47" xr10:uidLastSave="{00000000-0000-0000-0000-000000000000}"/>
  <bookViews>
    <workbookView xWindow="28680" yWindow="-120" windowWidth="29040" windowHeight="15840" activeTab="4" xr2:uid="{00000000-000D-0000-FFFF-FFFF00000000}"/>
  </bookViews>
  <sheets>
    <sheet name="Metrics 2019" sheetId="3" r:id="rId1"/>
    <sheet name="FOI 2019" sheetId="1" r:id="rId2"/>
    <sheet name="EIR 2019" sheetId="7" r:id="rId3"/>
    <sheet name="Vexatious Requests" sheetId="6" r:id="rId4"/>
    <sheet name="Internal Review 2019" sheetId="5" r:id="rId5"/>
  </sheets>
  <definedNames>
    <definedName name="_xlnm._FilterDatabase" localSheetId="2" hidden="1">'EIR 2019'!$A$1:$Q$30</definedName>
    <definedName name="_xlnm._FilterDatabase" localSheetId="1" hidden="1">'FOI 2019'!$A$1:$AD$6582</definedName>
    <definedName name="_ftnref1" localSheetId="1">'FOI 2019'!#REF!</definedName>
    <definedName name="_xlnm.Print_Area" localSheetId="1">'FOI 2019'!$A$204:$N$219</definedName>
    <definedName name="_xlnm.Print_Area" localSheetId="0">'Metrics 2019'!$A$1:$K$47</definedName>
    <definedName name="_xlnm.Print_Titles" localSheetId="1">'FOI 2019'!$1:$1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7" i="7" l="1"/>
  <c r="S4" i="3" s="1"/>
  <c r="AB16" i="7"/>
  <c r="T17" i="3" s="1"/>
  <c r="AB28" i="7"/>
  <c r="T15" i="3" s="1"/>
  <c r="AB27" i="7"/>
  <c r="T14" i="3" s="1"/>
  <c r="AB26" i="7"/>
  <c r="T13" i="3" s="1"/>
  <c r="AB25" i="7"/>
  <c r="T12" i="3" s="1"/>
  <c r="AB24" i="7"/>
  <c r="T11" i="3" s="1"/>
  <c r="AB23" i="7"/>
  <c r="T10" i="3" s="1"/>
  <c r="AB22" i="7"/>
  <c r="T9" i="3" s="1"/>
  <c r="AB21" i="7"/>
  <c r="T8" i="3" s="1"/>
  <c r="AB20" i="7"/>
  <c r="T7" i="3" s="1"/>
  <c r="AA28" i="7"/>
  <c r="S15" i="3" s="1"/>
  <c r="AA27" i="7"/>
  <c r="S14" i="3" s="1"/>
  <c r="AA26" i="7"/>
  <c r="S13" i="3" s="1"/>
  <c r="AA25" i="7"/>
  <c r="S12" i="3" s="1"/>
  <c r="AA24" i="7"/>
  <c r="S11" i="3" s="1"/>
  <c r="AA23" i="7"/>
  <c r="S10" i="3" s="1"/>
  <c r="AA22" i="7"/>
  <c r="S9" i="3" s="1"/>
  <c r="AA21" i="7"/>
  <c r="S8" i="3" s="1"/>
  <c r="AA20" i="7"/>
  <c r="S7" i="3"/>
  <c r="Z28" i="7"/>
  <c r="R15" i="3" s="1"/>
  <c r="Z27" i="7"/>
  <c r="R14" i="3" s="1"/>
  <c r="Z26" i="7"/>
  <c r="R13" i="3" s="1"/>
  <c r="Z25" i="7"/>
  <c r="R12" i="3" s="1"/>
  <c r="Z24" i="7"/>
  <c r="R11" i="3" s="1"/>
  <c r="Z23" i="7"/>
  <c r="R10" i="3" s="1"/>
  <c r="Z22" i="7"/>
  <c r="R9" i="3" s="1"/>
  <c r="Z21" i="7"/>
  <c r="R8" i="3" s="1"/>
  <c r="Z20" i="7"/>
  <c r="R7" i="3" s="1"/>
  <c r="Y28" i="7"/>
  <c r="Q15" i="3" s="1"/>
  <c r="Y27" i="7"/>
  <c r="Q14" i="3" s="1"/>
  <c r="Y26" i="7"/>
  <c r="Q13" i="3"/>
  <c r="Y25" i="7"/>
  <c r="Q12" i="3" s="1"/>
  <c r="Y24" i="7"/>
  <c r="Q11" i="3" s="1"/>
  <c r="Y23" i="7"/>
  <c r="Q10" i="3" s="1"/>
  <c r="Y22" i="7"/>
  <c r="Q9" i="3" s="1"/>
  <c r="Y21" i="7"/>
  <c r="Q8" i="3" s="1"/>
  <c r="Y20" i="7"/>
  <c r="Q7" i="3" s="1"/>
  <c r="X28" i="7"/>
  <c r="P15" i="3" s="1"/>
  <c r="X27" i="7"/>
  <c r="P14" i="3" s="1"/>
  <c r="X26" i="7"/>
  <c r="P13" i="3" s="1"/>
  <c r="X25" i="7"/>
  <c r="P12" i="3" s="1"/>
  <c r="X24" i="7"/>
  <c r="P11" i="3" s="1"/>
  <c r="X23" i="7"/>
  <c r="P10" i="3" s="1"/>
  <c r="X22" i="7"/>
  <c r="P9" i="3" s="1"/>
  <c r="W28" i="7"/>
  <c r="O15" i="3" s="1"/>
  <c r="W27" i="7"/>
  <c r="O14" i="3" s="1"/>
  <c r="W26" i="7"/>
  <c r="O13" i="3" s="1"/>
  <c r="W25" i="7"/>
  <c r="O12" i="3" s="1"/>
  <c r="W23" i="7"/>
  <c r="O10" i="3"/>
  <c r="W22" i="7"/>
  <c r="O9" i="3" s="1"/>
  <c r="W24" i="7"/>
  <c r="O11" i="3" s="1"/>
  <c r="X21" i="7"/>
  <c r="P8" i="3" s="1"/>
  <c r="X20" i="7"/>
  <c r="P7" i="3" s="1"/>
  <c r="W21" i="7"/>
  <c r="O8" i="3" s="1"/>
  <c r="W20" i="7"/>
  <c r="O7" i="3" s="1"/>
  <c r="W19" i="7"/>
  <c r="O6" i="3" s="1"/>
  <c r="V28" i="7"/>
  <c r="N15" i="3" s="1"/>
  <c r="V27" i="7"/>
  <c r="N14" i="3" s="1"/>
  <c r="V26" i="7"/>
  <c r="V25" i="7"/>
  <c r="AC25" i="7" s="1"/>
  <c r="V24" i="7"/>
  <c r="N11" i="3" s="1"/>
  <c r="V23" i="7"/>
  <c r="AC23" i="7" s="1"/>
  <c r="V22" i="7"/>
  <c r="V21" i="7"/>
  <c r="V20" i="7"/>
  <c r="N7" i="3"/>
  <c r="AB19" i="7"/>
  <c r="T6" i="3" s="1"/>
  <c r="AA19" i="7"/>
  <c r="S6" i="3" s="1"/>
  <c r="Z19" i="7"/>
  <c r="R6" i="3" s="1"/>
  <c r="Y19" i="7"/>
  <c r="Q6" i="3" s="1"/>
  <c r="X19" i="7"/>
  <c r="P6" i="3" s="1"/>
  <c r="V19" i="7"/>
  <c r="N6" i="3" s="1"/>
  <c r="V18" i="7"/>
  <c r="AB18" i="7"/>
  <c r="T5" i="3" s="1"/>
  <c r="AA18" i="7"/>
  <c r="S5" i="3" s="1"/>
  <c r="Z18" i="7"/>
  <c r="R5" i="3"/>
  <c r="Y18" i="7"/>
  <c r="Q5" i="3" s="1"/>
  <c r="X18" i="7"/>
  <c r="P5" i="3" s="1"/>
  <c r="W18" i="7"/>
  <c r="O5" i="3" s="1"/>
  <c r="AB17" i="7"/>
  <c r="T4" i="3" s="1"/>
  <c r="AA16" i="7"/>
  <c r="S17" i="3" s="1"/>
  <c r="Z17" i="7"/>
  <c r="R4" i="3" s="1"/>
  <c r="Z16" i="7"/>
  <c r="R17" i="3" s="1"/>
  <c r="Y17" i="7"/>
  <c r="Q4" i="3" s="1"/>
  <c r="Y16" i="7"/>
  <c r="Q17" i="3" s="1"/>
  <c r="X17" i="7"/>
  <c r="P4" i="3" s="1"/>
  <c r="X16" i="7"/>
  <c r="P17" i="3"/>
  <c r="W17" i="7"/>
  <c r="O4" i="3"/>
  <c r="W16" i="7"/>
  <c r="O17" i="3" s="1"/>
  <c r="V17" i="7"/>
  <c r="N4" i="3" s="1"/>
  <c r="V16" i="7"/>
  <c r="N17" i="3" s="1"/>
  <c r="AB16" i="1"/>
  <c r="U29" i="1"/>
  <c r="J15" i="3" s="1"/>
  <c r="U2" i="7"/>
  <c r="X2" i="7"/>
  <c r="S19" i="3" s="1"/>
  <c r="Z16" i="1"/>
  <c r="G17" i="3" s="1"/>
  <c r="AB29" i="1"/>
  <c r="I15" i="3" s="1"/>
  <c r="AB28" i="1"/>
  <c r="I14" i="3" s="1"/>
  <c r="AB27" i="1"/>
  <c r="I13" i="3" s="1"/>
  <c r="AB26" i="1"/>
  <c r="I12" i="3" s="1"/>
  <c r="AB25" i="1"/>
  <c r="I11" i="3" s="1"/>
  <c r="AB24" i="1"/>
  <c r="I10" i="3" s="1"/>
  <c r="AB23" i="1"/>
  <c r="I9" i="3" s="1"/>
  <c r="AB22" i="1"/>
  <c r="I8" i="3" s="1"/>
  <c r="AB21" i="1"/>
  <c r="I7" i="3" s="1"/>
  <c r="AB20" i="1"/>
  <c r="I6" i="3" s="1"/>
  <c r="AB19" i="1"/>
  <c r="I5" i="3" s="1"/>
  <c r="AB18" i="1"/>
  <c r="I4" i="3" s="1"/>
  <c r="AA29" i="1"/>
  <c r="H15" i="3" s="1"/>
  <c r="AA28" i="1"/>
  <c r="H14" i="3" s="1"/>
  <c r="AA27" i="1"/>
  <c r="H13" i="3" s="1"/>
  <c r="AA26" i="1"/>
  <c r="H12" i="3" s="1"/>
  <c r="AA25" i="1"/>
  <c r="H11" i="3" s="1"/>
  <c r="AA24" i="1"/>
  <c r="H10" i="3" s="1"/>
  <c r="AA23" i="1"/>
  <c r="H9" i="3" s="1"/>
  <c r="AA22" i="1"/>
  <c r="H8" i="3" s="1"/>
  <c r="AA21" i="1"/>
  <c r="H7" i="3" s="1"/>
  <c r="AA20" i="1"/>
  <c r="H6" i="3" s="1"/>
  <c r="AA19" i="1"/>
  <c r="H5" i="3" s="1"/>
  <c r="AA18" i="1"/>
  <c r="H4" i="3" s="1"/>
  <c r="U9" i="1"/>
  <c r="U28" i="7"/>
  <c r="U15" i="3" s="1"/>
  <c r="U27" i="7"/>
  <c r="U14" i="3" s="1"/>
  <c r="U26" i="7"/>
  <c r="U13" i="3" s="1"/>
  <c r="U25" i="7"/>
  <c r="U12" i="3" s="1"/>
  <c r="U24" i="7"/>
  <c r="U11" i="3" s="1"/>
  <c r="U23" i="7"/>
  <c r="U10" i="3" s="1"/>
  <c r="U22" i="7"/>
  <c r="U9" i="3"/>
  <c r="U21" i="7"/>
  <c r="U8" i="3" s="1"/>
  <c r="U20" i="7"/>
  <c r="U7" i="3"/>
  <c r="U19" i="7"/>
  <c r="U6" i="3"/>
  <c r="U18" i="7"/>
  <c r="U5" i="3"/>
  <c r="U17" i="7"/>
  <c r="U4" i="3"/>
  <c r="U10" i="7"/>
  <c r="U9" i="7"/>
  <c r="U8" i="7"/>
  <c r="U7" i="7"/>
  <c r="U6" i="7"/>
  <c r="U4" i="7"/>
  <c r="U3" i="7"/>
  <c r="U2" i="1"/>
  <c r="U3" i="1"/>
  <c r="U4" i="1"/>
  <c r="U7" i="1"/>
  <c r="U8" i="1"/>
  <c r="U10" i="1"/>
  <c r="U11" i="1"/>
  <c r="V16" i="1"/>
  <c r="C17" i="3" s="1"/>
  <c r="W16" i="1"/>
  <c r="D17" i="3" s="1"/>
  <c r="X16" i="1"/>
  <c r="E17" i="3" s="1"/>
  <c r="Y16" i="1"/>
  <c r="F17" i="3" s="1"/>
  <c r="AA16" i="1"/>
  <c r="H17" i="3" s="1"/>
  <c r="U18" i="1"/>
  <c r="J4" i="3" s="1"/>
  <c r="V18" i="1"/>
  <c r="W18" i="1"/>
  <c r="D4" i="3" s="1"/>
  <c r="X18" i="1"/>
  <c r="E4" i="3" s="1"/>
  <c r="Y18" i="1"/>
  <c r="F4" i="3" s="1"/>
  <c r="Z18" i="1"/>
  <c r="G4" i="3" s="1"/>
  <c r="U19" i="1"/>
  <c r="J5" i="3" s="1"/>
  <c r="V19" i="1"/>
  <c r="W19" i="1"/>
  <c r="D5" i="3" s="1"/>
  <c r="X19" i="1"/>
  <c r="E5" i="3" s="1"/>
  <c r="Y19" i="1"/>
  <c r="F5" i="3" s="1"/>
  <c r="Z19" i="1"/>
  <c r="G5" i="3" s="1"/>
  <c r="U20" i="1"/>
  <c r="J6" i="3" s="1"/>
  <c r="V20" i="1"/>
  <c r="W20" i="1"/>
  <c r="D6" i="3" s="1"/>
  <c r="X20" i="1"/>
  <c r="E6" i="3" s="1"/>
  <c r="Y20" i="1"/>
  <c r="F6" i="3" s="1"/>
  <c r="Z20" i="1"/>
  <c r="G6" i="3" s="1"/>
  <c r="U21" i="1"/>
  <c r="J7" i="3" s="1"/>
  <c r="V21" i="1"/>
  <c r="C7" i="3" s="1"/>
  <c r="W21" i="1"/>
  <c r="D7" i="3" s="1"/>
  <c r="X21" i="1"/>
  <c r="E7" i="3" s="1"/>
  <c r="Y21" i="1"/>
  <c r="F7" i="3" s="1"/>
  <c r="Z21" i="1"/>
  <c r="G7" i="3" s="1"/>
  <c r="U22" i="1"/>
  <c r="J8" i="3" s="1"/>
  <c r="V22" i="1"/>
  <c r="W22" i="1"/>
  <c r="D8" i="3" s="1"/>
  <c r="X22" i="1"/>
  <c r="E8" i="3" s="1"/>
  <c r="Y22" i="1"/>
  <c r="F8" i="3" s="1"/>
  <c r="Z22" i="1"/>
  <c r="G8" i="3" s="1"/>
  <c r="U23" i="1"/>
  <c r="J9" i="3"/>
  <c r="V23" i="1"/>
  <c r="W23" i="1"/>
  <c r="D9" i="3" s="1"/>
  <c r="X23" i="1"/>
  <c r="E9" i="3" s="1"/>
  <c r="Y23" i="1"/>
  <c r="F9" i="3" s="1"/>
  <c r="Z23" i="1"/>
  <c r="G9" i="3" s="1"/>
  <c r="U24" i="1"/>
  <c r="J10" i="3"/>
  <c r="V24" i="1"/>
  <c r="W24" i="1"/>
  <c r="D10" i="3" s="1"/>
  <c r="X24" i="1"/>
  <c r="E10" i="3" s="1"/>
  <c r="Y24" i="1"/>
  <c r="F10" i="3" s="1"/>
  <c r="Z24" i="1"/>
  <c r="G10" i="3" s="1"/>
  <c r="U25" i="1"/>
  <c r="J11" i="3"/>
  <c r="V25" i="1"/>
  <c r="W25" i="1"/>
  <c r="D11" i="3"/>
  <c r="X25" i="1"/>
  <c r="E11" i="3"/>
  <c r="Y25" i="1"/>
  <c r="F11" i="3"/>
  <c r="Z25" i="1"/>
  <c r="G11" i="3" s="1"/>
  <c r="U26" i="1"/>
  <c r="J12" i="3" s="1"/>
  <c r="V26" i="1"/>
  <c r="W26" i="1"/>
  <c r="D12" i="3" s="1"/>
  <c r="X26" i="1"/>
  <c r="E12" i="3" s="1"/>
  <c r="Y26" i="1"/>
  <c r="F12" i="3" s="1"/>
  <c r="Z26" i="1"/>
  <c r="G12" i="3" s="1"/>
  <c r="U27" i="1"/>
  <c r="J13" i="3" s="1"/>
  <c r="V27" i="1"/>
  <c r="C13" i="3" s="1"/>
  <c r="W27" i="1"/>
  <c r="X27" i="1"/>
  <c r="E13" i="3" s="1"/>
  <c r="Y27" i="1"/>
  <c r="F13" i="3" s="1"/>
  <c r="Z27" i="1"/>
  <c r="G13" i="3" s="1"/>
  <c r="U28" i="1"/>
  <c r="J14" i="3" s="1"/>
  <c r="V28" i="1"/>
  <c r="W28" i="1"/>
  <c r="D14" i="3" s="1"/>
  <c r="X28" i="1"/>
  <c r="E14" i="3" s="1"/>
  <c r="Y28" i="1"/>
  <c r="F14" i="3" s="1"/>
  <c r="Z28" i="1"/>
  <c r="G14" i="3" s="1"/>
  <c r="V29" i="1"/>
  <c r="AC29" i="1" s="1"/>
  <c r="W29" i="1"/>
  <c r="D15" i="3"/>
  <c r="X29" i="1"/>
  <c r="E15" i="3"/>
  <c r="Y29" i="1"/>
  <c r="F15" i="3"/>
  <c r="Z29" i="1"/>
  <c r="G15" i="3" s="1"/>
  <c r="AC20" i="7"/>
  <c r="AC16" i="7"/>
  <c r="N13" i="3"/>
  <c r="N9" i="3"/>
  <c r="N5" i="3"/>
  <c r="AC28" i="7"/>
  <c r="N12" i="3"/>
  <c r="N8" i="3"/>
  <c r="AC19" i="1" l="1"/>
  <c r="AC24" i="1"/>
  <c r="AC26" i="7"/>
  <c r="AC16" i="1"/>
  <c r="AC22" i="1"/>
  <c r="AC20" i="1"/>
  <c r="AC25" i="1"/>
  <c r="AC18" i="7"/>
  <c r="AC21" i="7"/>
  <c r="AC28" i="1"/>
  <c r="AC26" i="1"/>
  <c r="AC18" i="1"/>
  <c r="AC27" i="1"/>
  <c r="C14" i="3"/>
  <c r="U16" i="7"/>
  <c r="AC24" i="7"/>
  <c r="AC23" i="1"/>
  <c r="AC19" i="7"/>
  <c r="AC22" i="7"/>
  <c r="U16" i="1"/>
  <c r="U5" i="1" s="1"/>
  <c r="V2" i="1" s="1"/>
  <c r="H19" i="3" s="1"/>
  <c r="N10" i="3"/>
  <c r="AC17" i="7"/>
  <c r="U17" i="3"/>
  <c r="Q18" i="3" s="1"/>
  <c r="J17" i="3"/>
  <c r="F18" i="3" s="1"/>
  <c r="C11" i="3"/>
  <c r="AC21" i="1"/>
  <c r="AC27" i="7"/>
  <c r="C5" i="3"/>
  <c r="C12" i="3"/>
  <c r="D13" i="3"/>
  <c r="C10" i="3"/>
  <c r="C9" i="3"/>
  <c r="C8" i="3"/>
  <c r="C6" i="3"/>
  <c r="C4" i="3"/>
  <c r="I17" i="3"/>
  <c r="C15" i="3"/>
  <c r="I18" i="3" l="1"/>
  <c r="H18" i="3"/>
  <c r="N18" i="3"/>
  <c r="O18" i="3"/>
  <c r="S18" i="3"/>
  <c r="T18" i="3"/>
  <c r="P18" i="3"/>
  <c r="C18" i="3"/>
  <c r="E18" i="3"/>
  <c r="G18" i="3"/>
  <c r="D18" i="3"/>
  <c r="R18" i="3"/>
</calcChain>
</file>

<file path=xl/sharedStrings.xml><?xml version="1.0" encoding="utf-8"?>
<sst xmlns="http://schemas.openxmlformats.org/spreadsheetml/2006/main" count="7988" uniqueCount="2565">
  <si>
    <t>Regulation 12(5)(d) Adversely affect the confidentiality of proceedings of any public authority</t>
  </si>
  <si>
    <t>Regulation 12(4)(c) Too general a manner</t>
  </si>
  <si>
    <t>Regulation 12(4)(e) Disclosure of interanl communications</t>
  </si>
  <si>
    <t>Request
Reference</t>
  </si>
  <si>
    <t>Subject of the Information Requested</t>
  </si>
  <si>
    <t>S28: Relations within the UK</t>
  </si>
  <si>
    <t>S23: Security Matters</t>
  </si>
  <si>
    <t>Regulation 12(5)(f) Adversely affect the interests of the person who provided the information</t>
  </si>
  <si>
    <t>Information
Not Held</t>
  </si>
  <si>
    <t>Duty discharged within the statutory timetable</t>
  </si>
  <si>
    <t>Full Disclosure</t>
  </si>
  <si>
    <t>Partial Disclosure</t>
  </si>
  <si>
    <t>Yes</t>
  </si>
  <si>
    <t>Refused</t>
  </si>
  <si>
    <t>Additional Notes</t>
  </si>
  <si>
    <t>Exception(s)
Applicable</t>
  </si>
  <si>
    <t xml:space="preserve">S12: Exceed the Cost Limit </t>
  </si>
  <si>
    <t>S22: Intended for Future Publication</t>
  </si>
  <si>
    <t>Clarification Sought</t>
  </si>
  <si>
    <t>Information Not Held</t>
  </si>
  <si>
    <t>Requests</t>
  </si>
  <si>
    <t>Full</t>
  </si>
  <si>
    <t>Partial</t>
  </si>
  <si>
    <t xml:space="preserve">S40: Personal Information </t>
  </si>
  <si>
    <t>No</t>
  </si>
  <si>
    <t>N/A</t>
  </si>
  <si>
    <t>TOTALS</t>
  </si>
  <si>
    <t>In Progress
/Clarification</t>
  </si>
  <si>
    <t>Request
Received
Date</t>
  </si>
  <si>
    <t>S34: Parliamentary Privilege</t>
  </si>
  <si>
    <t xml:space="preserve">S37: Communications with Her Majesty </t>
  </si>
  <si>
    <t>S29: The Economy</t>
  </si>
  <si>
    <t>S30: Investigations and Proceedings</t>
  </si>
  <si>
    <t>Review Request Date</t>
  </si>
  <si>
    <t>May</t>
  </si>
  <si>
    <t>Response
Sent
Date</t>
  </si>
  <si>
    <t>Within 20 days</t>
  </si>
  <si>
    <t>Not Held</t>
  </si>
  <si>
    <t>Full Year</t>
  </si>
  <si>
    <t xml:space="preserve">S41: Provided in Confidence </t>
  </si>
  <si>
    <t xml:space="preserve">S43: Commercial Interests </t>
  </si>
  <si>
    <t xml:space="preserve">S44: Prohibition on Disclosure </t>
  </si>
  <si>
    <t>Request
Refused</t>
  </si>
  <si>
    <t>January</t>
  </si>
  <si>
    <t>February</t>
  </si>
  <si>
    <t>March</t>
  </si>
  <si>
    <t>April</t>
  </si>
  <si>
    <t>June</t>
  </si>
  <si>
    <t>July</t>
  </si>
  <si>
    <t>August</t>
  </si>
  <si>
    <t>September</t>
  </si>
  <si>
    <t>October</t>
  </si>
  <si>
    <t>November</t>
  </si>
  <si>
    <t>December</t>
  </si>
  <si>
    <t>Total
Requests</t>
  </si>
  <si>
    <t>Month</t>
  </si>
  <si>
    <t>Request
Status</t>
  </si>
  <si>
    <t>Request Summary</t>
  </si>
  <si>
    <t>Refused Date</t>
  </si>
  <si>
    <t>Received</t>
  </si>
  <si>
    <t>Review Completion Date</t>
  </si>
  <si>
    <t>Decision</t>
  </si>
  <si>
    <t>S31: Law Enforcement</t>
  </si>
  <si>
    <t>S42: Legal Professional Privilege</t>
  </si>
  <si>
    <t>Day 1</t>
  </si>
  <si>
    <t>S38: Health and Safety</t>
  </si>
  <si>
    <t>S39: Environmental Information</t>
  </si>
  <si>
    <t>S32: Court Records</t>
  </si>
  <si>
    <t>S33: Audit Functions</t>
  </si>
  <si>
    <t>S25: Certificates under S23 &amp; S24</t>
  </si>
  <si>
    <t>S21: Accessible by Other Means</t>
  </si>
  <si>
    <t>S24: National Security</t>
  </si>
  <si>
    <t>Exemption(s)
Applicable</t>
  </si>
  <si>
    <t>Outside 20 days</t>
  </si>
  <si>
    <t>In Progress</t>
  </si>
  <si>
    <t>Request
Received
Period</t>
  </si>
  <si>
    <t>Day 20</t>
  </si>
  <si>
    <t>Response
Within
20 Days</t>
  </si>
  <si>
    <t>Complete</t>
  </si>
  <si>
    <t>Withdrawn</t>
  </si>
  <si>
    <t>Elapsed</t>
  </si>
  <si>
    <t>S35: Formulation of Government Policy</t>
  </si>
  <si>
    <t>S36: Effective Conduct of Public Affairs</t>
  </si>
  <si>
    <t>RESPONSE TYPE</t>
  </si>
  <si>
    <t>S26: Defence</t>
  </si>
  <si>
    <t>S27 International Relations</t>
  </si>
  <si>
    <t>Full
Disclosure</t>
  </si>
  <si>
    <t>Partial
Disclosure</t>
  </si>
  <si>
    <t xml:space="preserve">Regulation 12(3) Personal data </t>
  </si>
  <si>
    <t>Regulation 6(1)(b) Already publicly available</t>
  </si>
  <si>
    <t>Regulation 12(5)(b) Adversely affect the course of justice</t>
  </si>
  <si>
    <t>FOI/19/0001</t>
  </si>
  <si>
    <t>FOI/19/0002</t>
  </si>
  <si>
    <t>FOI/19/0003</t>
  </si>
  <si>
    <t>FOI/19/0004</t>
  </si>
  <si>
    <t>FOI/19/0005</t>
  </si>
  <si>
    <t>FOI/19/0006</t>
  </si>
  <si>
    <t>FOI/19/0007</t>
  </si>
  <si>
    <t>FOI/19/0008</t>
  </si>
  <si>
    <t>FOI/19/0009</t>
  </si>
  <si>
    <t>FOI/19/0010</t>
  </si>
  <si>
    <t>FOI/19/0011</t>
  </si>
  <si>
    <t>FOI/19/0012</t>
  </si>
  <si>
    <t>FOI/19/0013</t>
  </si>
  <si>
    <t>FOI/19/0014</t>
  </si>
  <si>
    <t>FOI/19/0015</t>
  </si>
  <si>
    <t>FOI/19/0016</t>
  </si>
  <si>
    <t>FOI/19/0017</t>
  </si>
  <si>
    <t>FOI/19/0018</t>
  </si>
  <si>
    <t>FOI/19/0019</t>
  </si>
  <si>
    <t>FOI/19/0020</t>
  </si>
  <si>
    <t>FOI/19/0021</t>
  </si>
  <si>
    <t>FOI/19/0022</t>
  </si>
  <si>
    <t>FOI/19/0023</t>
  </si>
  <si>
    <t>FOI/19/0024</t>
  </si>
  <si>
    <t>FOI/19/0025</t>
  </si>
  <si>
    <t>FOI/19/0026</t>
  </si>
  <si>
    <t>FOI/19/0027</t>
  </si>
  <si>
    <t>FOI/19/0028</t>
  </si>
  <si>
    <t>FOI/19/0029</t>
  </si>
  <si>
    <t>FOI/19/0030</t>
  </si>
  <si>
    <t>FOI/19/0031</t>
  </si>
  <si>
    <t>FOI/19/0032</t>
  </si>
  <si>
    <t>FOI/19/0033</t>
  </si>
  <si>
    <t>FOI/19/0034</t>
  </si>
  <si>
    <t>FOI/19/0035</t>
  </si>
  <si>
    <t>FOI/19/0036</t>
  </si>
  <si>
    <t>FOI/19/0037</t>
  </si>
  <si>
    <t>FOI/19/0038</t>
  </si>
  <si>
    <t>FOI/19/0039</t>
  </si>
  <si>
    <t>FOI/19/0040</t>
  </si>
  <si>
    <t>FOI/19/0041</t>
  </si>
  <si>
    <t>FOI/19/0042</t>
  </si>
  <si>
    <t>FOI/19/0043</t>
  </si>
  <si>
    <t>FOI/19/0044</t>
  </si>
  <si>
    <t>FOI/19/0045</t>
  </si>
  <si>
    <t>FOI/19/0046</t>
  </si>
  <si>
    <t>FOI/19/0047</t>
  </si>
  <si>
    <t>FOI/19/0048</t>
  </si>
  <si>
    <t>FOI/19/0049</t>
  </si>
  <si>
    <t>FOI/19/0050</t>
  </si>
  <si>
    <t>FOI/19/0051</t>
  </si>
  <si>
    <t>FOI/19/0052</t>
  </si>
  <si>
    <t>FOI/19/0053</t>
  </si>
  <si>
    <t>FOI/19/0054</t>
  </si>
  <si>
    <t>FOI/19/0055</t>
  </si>
  <si>
    <t>FOI/19/0056</t>
  </si>
  <si>
    <t>FOI/19/0057</t>
  </si>
  <si>
    <t>FOI/19/0058</t>
  </si>
  <si>
    <t>FOI/19/0059</t>
  </si>
  <si>
    <t>FOI/19/0060</t>
  </si>
  <si>
    <t>FOI/19/0061</t>
  </si>
  <si>
    <t>FOI/19/0062</t>
  </si>
  <si>
    <t>FOI/19/0063</t>
  </si>
  <si>
    <t>FOI/19/0064</t>
  </si>
  <si>
    <t>FOI/19/0065</t>
  </si>
  <si>
    <t>FOI/19/0066</t>
  </si>
  <si>
    <t>FOI/19/0067</t>
  </si>
  <si>
    <t>FOI/19/0068</t>
  </si>
  <si>
    <t>FOI/19/0069</t>
  </si>
  <si>
    <t>FOI/19/0070</t>
  </si>
  <si>
    <t>FOI/19/0071</t>
  </si>
  <si>
    <t>FOI/19/0072</t>
  </si>
  <si>
    <t>FOI/19/0073</t>
  </si>
  <si>
    <t>FOI/19/0074</t>
  </si>
  <si>
    <t>FOI/19/0075</t>
  </si>
  <si>
    <t>FOI/19/0076</t>
  </si>
  <si>
    <t>FOI/19/0077</t>
  </si>
  <si>
    <t>FOI/19/0078</t>
  </si>
  <si>
    <t>FOI/19/0079</t>
  </si>
  <si>
    <t>FOI/19/0080</t>
  </si>
  <si>
    <t>FOI/19/0081</t>
  </si>
  <si>
    <t>FOI/19/0082</t>
  </si>
  <si>
    <t>FOI/19/0083</t>
  </si>
  <si>
    <t>FOI/19/0084</t>
  </si>
  <si>
    <t>FOI/19/0085</t>
  </si>
  <si>
    <t>FOI/19/0086</t>
  </si>
  <si>
    <t>FOI/19/0087</t>
  </si>
  <si>
    <t>FOI/19/0088</t>
  </si>
  <si>
    <t>FOI/19/0089</t>
  </si>
  <si>
    <t>FOI/19/0090</t>
  </si>
  <si>
    <t>FOI/19/0091</t>
  </si>
  <si>
    <t>FOI/19/0092</t>
  </si>
  <si>
    <t>FOI/19/0093</t>
  </si>
  <si>
    <t>FOI/19/0094</t>
  </si>
  <si>
    <t>FOI/19/0095</t>
  </si>
  <si>
    <t>FOI/19/0096</t>
  </si>
  <si>
    <t>FOI/19/0097</t>
  </si>
  <si>
    <t>FOI/19/0098</t>
  </si>
  <si>
    <t>FOI/19/0099</t>
  </si>
  <si>
    <t>FOI/19/0100</t>
  </si>
  <si>
    <t>FOI/19/0101</t>
  </si>
  <si>
    <t>FOI/19/0102</t>
  </si>
  <si>
    <t>FOI/19/0103</t>
  </si>
  <si>
    <t>FOI/19/0104</t>
  </si>
  <si>
    <t>FOI/19/0105</t>
  </si>
  <si>
    <t>FOI/19/0106</t>
  </si>
  <si>
    <t>FOI/19/0107</t>
  </si>
  <si>
    <t>FOI/19/0108</t>
  </si>
  <si>
    <t>FOI/19/0109</t>
  </si>
  <si>
    <t>FOI/19/0110</t>
  </si>
  <si>
    <t>FOI/19/0111</t>
  </si>
  <si>
    <t>FOI/19/0112</t>
  </si>
  <si>
    <t>FOI/19/0113</t>
  </si>
  <si>
    <t>FOI/19/0114</t>
  </si>
  <si>
    <t>FOI/19/0115</t>
  </si>
  <si>
    <t>FOI/19/0116</t>
  </si>
  <si>
    <t>FOI/19/0117</t>
  </si>
  <si>
    <t>FOI/19/0118</t>
  </si>
  <si>
    <t>FOI/19/0119</t>
  </si>
  <si>
    <t>FOI/19/0120</t>
  </si>
  <si>
    <t>FOI/19/0121</t>
  </si>
  <si>
    <t>FOI/19/0122</t>
  </si>
  <si>
    <t>FOI/19/0123</t>
  </si>
  <si>
    <t>FOI/19/0124</t>
  </si>
  <si>
    <t>FOI/19/0125</t>
  </si>
  <si>
    <t>FOI/19/0126</t>
  </si>
  <si>
    <t>FOI/19/0127</t>
  </si>
  <si>
    <t>FOI/19/0128</t>
  </si>
  <si>
    <t>FOI/19/0129</t>
  </si>
  <si>
    <t>FOI/19/0130</t>
  </si>
  <si>
    <t>FOI/19/0131</t>
  </si>
  <si>
    <t>FOI/19/0132</t>
  </si>
  <si>
    <t>FOI/19/0133</t>
  </si>
  <si>
    <t>FOI/19/0134</t>
  </si>
  <si>
    <t>FOI/19/0135</t>
  </si>
  <si>
    <t>FOI/19/0136</t>
  </si>
  <si>
    <t>FOI/19/0137</t>
  </si>
  <si>
    <t>FOI/19/0138</t>
  </si>
  <si>
    <t>FOI/19/0139</t>
  </si>
  <si>
    <t>FOI/19/0140</t>
  </si>
  <si>
    <t>FOI/19/0141</t>
  </si>
  <si>
    <t>FOI/19/0142</t>
  </si>
  <si>
    <t>FOI/19/0143</t>
  </si>
  <si>
    <t>FOI/19/0144</t>
  </si>
  <si>
    <t>FOI/19/0145</t>
  </si>
  <si>
    <t>FOI/19/0146</t>
  </si>
  <si>
    <t>FOI/19/0147</t>
  </si>
  <si>
    <t>FOI/19/0148</t>
  </si>
  <si>
    <t>FOI/19/0149</t>
  </si>
  <si>
    <t>FOI/19/0150</t>
  </si>
  <si>
    <t>FOI/19/0151</t>
  </si>
  <si>
    <t>FOI/19/0152</t>
  </si>
  <si>
    <t>FOI/19/0153</t>
  </si>
  <si>
    <t>FOI/19/0154</t>
  </si>
  <si>
    <t>FOI/19/0155</t>
  </si>
  <si>
    <t>FOI/19/0156</t>
  </si>
  <si>
    <t>FOI/19/0157</t>
  </si>
  <si>
    <t>FOI/19/0158</t>
  </si>
  <si>
    <t>FOI/19/0159</t>
  </si>
  <si>
    <t>FOI/19/0160</t>
  </si>
  <si>
    <t>FOI/19/0161</t>
  </si>
  <si>
    <t>FOI/19/0162</t>
  </si>
  <si>
    <t>FOI/19/0163</t>
  </si>
  <si>
    <t>FOI/19/0164</t>
  </si>
  <si>
    <t>FOI/19/0165</t>
  </si>
  <si>
    <t>FOI/19/0166</t>
  </si>
  <si>
    <t>FOI/19/0167</t>
  </si>
  <si>
    <t>FOI/19/0168</t>
  </si>
  <si>
    <t>FOI/19/0169</t>
  </si>
  <si>
    <t>FOI/19/0170</t>
  </si>
  <si>
    <t>FOI/19/0171</t>
  </si>
  <si>
    <t>FOI/19/0172</t>
  </si>
  <si>
    <t>FOI/19/0173</t>
  </si>
  <si>
    <t>FOI/19/0174</t>
  </si>
  <si>
    <t>FOI/19/0175</t>
  </si>
  <si>
    <t>FOI/19/0176</t>
  </si>
  <si>
    <t>FOI/19/0177</t>
  </si>
  <si>
    <t>FOI/19/0178</t>
  </si>
  <si>
    <t>FOI/19/0179</t>
  </si>
  <si>
    <t>FOI/19/0180</t>
  </si>
  <si>
    <t>FOI/19/0181</t>
  </si>
  <si>
    <t>FOI/19/0182</t>
  </si>
  <si>
    <t>FOI/19/0183</t>
  </si>
  <si>
    <t>FOI/19/0184</t>
  </si>
  <si>
    <t>FOI/19/0185</t>
  </si>
  <si>
    <t>FOI/19/0186</t>
  </si>
  <si>
    <t>FOI/19/0187</t>
  </si>
  <si>
    <t>FOI/19/0188</t>
  </si>
  <si>
    <t>FOI/19/0189</t>
  </si>
  <si>
    <t>FOI/19/0190</t>
  </si>
  <si>
    <t>FOI/19/0191</t>
  </si>
  <si>
    <t>FOI/19/0192</t>
  </si>
  <si>
    <t>FOI/19/0193</t>
  </si>
  <si>
    <t>FOI/19/0194</t>
  </si>
  <si>
    <t>FOI/19/0195</t>
  </si>
  <si>
    <t>FOI/19/0196</t>
  </si>
  <si>
    <t>FOI/19/0197</t>
  </si>
  <si>
    <t>FOI/19/0198</t>
  </si>
  <si>
    <t>FOI/19/0199</t>
  </si>
  <si>
    <t>FOI/19/0200</t>
  </si>
  <si>
    <t>FOI/19/0201</t>
  </si>
  <si>
    <t>FOI/19/0202</t>
  </si>
  <si>
    <t>FOI/19/0203</t>
  </si>
  <si>
    <t>FOI/19/0204</t>
  </si>
  <si>
    <t>FOI/19/0205</t>
  </si>
  <si>
    <t>FOI/19/0206</t>
  </si>
  <si>
    <t>FOI/19/0207</t>
  </si>
  <si>
    <t>FOI/19/0208</t>
  </si>
  <si>
    <t>FOI/19/0209</t>
  </si>
  <si>
    <t>FOI/19/0210</t>
  </si>
  <si>
    <t>FOI/19/0211</t>
  </si>
  <si>
    <t>FOI/19/0212</t>
  </si>
  <si>
    <t>FOI/19/0213</t>
  </si>
  <si>
    <t>FOI/19/0214</t>
  </si>
  <si>
    <t>FOI/19/0215</t>
  </si>
  <si>
    <t>FOI/19/0216</t>
  </si>
  <si>
    <t>FOI/19/0217</t>
  </si>
  <si>
    <t>FOI/19/0218</t>
  </si>
  <si>
    <t>FOI/19/0219</t>
  </si>
  <si>
    <t>FOI/19/0220</t>
  </si>
  <si>
    <t>FOI/19/0221</t>
  </si>
  <si>
    <t>FOI/19/0222</t>
  </si>
  <si>
    <t>FOI/19/0223</t>
  </si>
  <si>
    <t>FOI/19/0224</t>
  </si>
  <si>
    <t>FOI/19/0225</t>
  </si>
  <si>
    <t>FOI/19/0226</t>
  </si>
  <si>
    <t>FOI/19/0227</t>
  </si>
  <si>
    <t>FOI/19/0228</t>
  </si>
  <si>
    <t>FOI/19/0229</t>
  </si>
  <si>
    <t>FOI/19/0230</t>
  </si>
  <si>
    <t>FOI/19/0231</t>
  </si>
  <si>
    <t>FOI/19/0232</t>
  </si>
  <si>
    <t>FOI/19/0233</t>
  </si>
  <si>
    <t>FOI/19/0234</t>
  </si>
  <si>
    <t>FOI/19/0235</t>
  </si>
  <si>
    <t>FOI/19/0236</t>
  </si>
  <si>
    <t>FOI/19/0237</t>
  </si>
  <si>
    <t>FOI/19/0238</t>
  </si>
  <si>
    <t>FOI/19/0239</t>
  </si>
  <si>
    <t>FOI/19/0240</t>
  </si>
  <si>
    <t>FOI/19/0241</t>
  </si>
  <si>
    <t>FOI/19/0242</t>
  </si>
  <si>
    <t>FOI/19/0243</t>
  </si>
  <si>
    <t>FOI/19/0244</t>
  </si>
  <si>
    <t>FOI/19/0245</t>
  </si>
  <si>
    <t>FOI/19/0246</t>
  </si>
  <si>
    <t>FOI/19/0247</t>
  </si>
  <si>
    <t>FOI/19/0248</t>
  </si>
  <si>
    <t>FOI/19/0249</t>
  </si>
  <si>
    <t>FOI/19/0250</t>
  </si>
  <si>
    <t>FOI/19/0251</t>
  </si>
  <si>
    <t>FOI/19/0252</t>
  </si>
  <si>
    <t>FOI/19/0253</t>
  </si>
  <si>
    <t>FOI/19/0254</t>
  </si>
  <si>
    <t>FOI/19/0255</t>
  </si>
  <si>
    <t>FOI/19/0256</t>
  </si>
  <si>
    <t>FOI/19/0257</t>
  </si>
  <si>
    <t>FOI/19/0258</t>
  </si>
  <si>
    <t>FOI/19/0259</t>
  </si>
  <si>
    <t>FOI/19/0260</t>
  </si>
  <si>
    <t>FOI/19/0261</t>
  </si>
  <si>
    <t>FOI/19/0262</t>
  </si>
  <si>
    <t>FOI/19/0263</t>
  </si>
  <si>
    <t>FOI/19/0264</t>
  </si>
  <si>
    <t>FOI/19/0265</t>
  </si>
  <si>
    <t>FOI/19/0266</t>
  </si>
  <si>
    <t>FOI/19/0267</t>
  </si>
  <si>
    <t>FOI/19/0268</t>
  </si>
  <si>
    <t>FOI/19/0269</t>
  </si>
  <si>
    <t>FOI/19/0270</t>
  </si>
  <si>
    <t>FOI/19/0271</t>
  </si>
  <si>
    <t>FOI/19/0272</t>
  </si>
  <si>
    <t>FOI/19/0273</t>
  </si>
  <si>
    <t>FOI/19/0274</t>
  </si>
  <si>
    <t>FOI/19/0275</t>
  </si>
  <si>
    <t>FOI/19/0276</t>
  </si>
  <si>
    <t>FOI/19/0277</t>
  </si>
  <si>
    <t>FOI/19/0278</t>
  </si>
  <si>
    <t>FOI/19/0279</t>
  </si>
  <si>
    <t>FOI/19/0280</t>
  </si>
  <si>
    <t>FOI/19/0281</t>
  </si>
  <si>
    <t>FOI/19/0282</t>
  </si>
  <si>
    <t>FOI/19/0283</t>
  </si>
  <si>
    <t>FOI/19/0284</t>
  </si>
  <si>
    <t>FOI/19/0285</t>
  </si>
  <si>
    <t>FOI/19/0286</t>
  </si>
  <si>
    <t>FOI/19/0287</t>
  </si>
  <si>
    <t>FOI/19/0288</t>
  </si>
  <si>
    <t>FOI/19/0289</t>
  </si>
  <si>
    <t>FOI/19/0290</t>
  </si>
  <si>
    <t>FOI/19/0291</t>
  </si>
  <si>
    <t>FOI/19/0292</t>
  </si>
  <si>
    <t>FOI/19/0293</t>
  </si>
  <si>
    <t>FOI/19/0294</t>
  </si>
  <si>
    <t>FOI/19/0295</t>
  </si>
  <si>
    <t>FOI/19/0296</t>
  </si>
  <si>
    <t>FOI/19/0297</t>
  </si>
  <si>
    <t>FOI/19/0298</t>
  </si>
  <si>
    <t>FOI/19/0299</t>
  </si>
  <si>
    <t>FOI/19/0300</t>
  </si>
  <si>
    <t>FOI/19/0301</t>
  </si>
  <si>
    <t>FOI/19/0302</t>
  </si>
  <si>
    <t>FOI/19/0303</t>
  </si>
  <si>
    <t>FOI/19/0304</t>
  </si>
  <si>
    <t>FOI/19/0305</t>
  </si>
  <si>
    <t>FOI/19/0306</t>
  </si>
  <si>
    <t>FOI/19/0307</t>
  </si>
  <si>
    <t>FOI/19/0308</t>
  </si>
  <si>
    <t>FOI/19/0309</t>
  </si>
  <si>
    <t>FOI/19/0310</t>
  </si>
  <si>
    <t>FOI/19/0311</t>
  </si>
  <si>
    <t>FOI/19/0312</t>
  </si>
  <si>
    <t>FOI/19/0313</t>
  </si>
  <si>
    <t>FOI/19/0314</t>
  </si>
  <si>
    <t>FOI/19/0315</t>
  </si>
  <si>
    <t>FOI/19/0316</t>
  </si>
  <si>
    <t>FOI/19/0317</t>
  </si>
  <si>
    <t>FOI/19/0318</t>
  </si>
  <si>
    <t>FOI/19/0319</t>
  </si>
  <si>
    <t>FOI/19/0320</t>
  </si>
  <si>
    <t>FOI/19/0321</t>
  </si>
  <si>
    <t>FOI/19/0322</t>
  </si>
  <si>
    <t>FOI/19/0323</t>
  </si>
  <si>
    <t>FOI/19/0324</t>
  </si>
  <si>
    <t>FOI/19/0325</t>
  </si>
  <si>
    <t>FOI/19/0326</t>
  </si>
  <si>
    <t>FOI/19/0327</t>
  </si>
  <si>
    <t>FOI/19/0328</t>
  </si>
  <si>
    <t>FOI/19/0329</t>
  </si>
  <si>
    <t>FOI/19/0330</t>
  </si>
  <si>
    <t>FOI/19/0331</t>
  </si>
  <si>
    <t>FOI/19/0332</t>
  </si>
  <si>
    <t>FOI/19/0333</t>
  </si>
  <si>
    <t>FOI/19/0334</t>
  </si>
  <si>
    <t>FOI/19/0335</t>
  </si>
  <si>
    <t>FOI/19/0336</t>
  </si>
  <si>
    <t>FOI/19/0337</t>
  </si>
  <si>
    <t>FOI/19/0338</t>
  </si>
  <si>
    <t>FOI/19/0339</t>
  </si>
  <si>
    <t>FOI/19/0340</t>
  </si>
  <si>
    <t>FOI/19/0341</t>
  </si>
  <si>
    <t>FOI/19/0342</t>
  </si>
  <si>
    <t>FOI/19/0343</t>
  </si>
  <si>
    <t>FOI/19/0344</t>
  </si>
  <si>
    <t>FOI/19/0345</t>
  </si>
  <si>
    <t>FOI/19/0346</t>
  </si>
  <si>
    <t>FOI/19/0347</t>
  </si>
  <si>
    <t>FOI/19/0348</t>
  </si>
  <si>
    <t>FOI/19/0349</t>
  </si>
  <si>
    <t>FOI/19/0350</t>
  </si>
  <si>
    <t>FOI/19/0351</t>
  </si>
  <si>
    <t>FOI/19/0352</t>
  </si>
  <si>
    <t>FOI/19/0353</t>
  </si>
  <si>
    <t>FOI/19/0354</t>
  </si>
  <si>
    <t>FOI/19/0355</t>
  </si>
  <si>
    <t>FOI/19/0356</t>
  </si>
  <si>
    <t>FOI/19/0357</t>
  </si>
  <si>
    <t>FOI/19/0358</t>
  </si>
  <si>
    <t>FOI/19/0359</t>
  </si>
  <si>
    <t>FOI/19/0360</t>
  </si>
  <si>
    <t>FOI/19/0361</t>
  </si>
  <si>
    <t>FOI/19/0362</t>
  </si>
  <si>
    <t>FOI/19/0363</t>
  </si>
  <si>
    <t>FOI/19/0364</t>
  </si>
  <si>
    <t>FOI/19/0365</t>
  </si>
  <si>
    <t>FOI/19/0366</t>
  </si>
  <si>
    <t>FOI/19/0367</t>
  </si>
  <si>
    <t>FOI/19/0368</t>
  </si>
  <si>
    <t>FOI/19/0369</t>
  </si>
  <si>
    <t>FOI/19/0370</t>
  </si>
  <si>
    <t>FOI/19/0371</t>
  </si>
  <si>
    <t>FOI/19/0372</t>
  </si>
  <si>
    <t>FOI/19/0373</t>
  </si>
  <si>
    <t>FOI/19/0374</t>
  </si>
  <si>
    <t>FOI/19/0375</t>
  </si>
  <si>
    <t>FOI/19/0376</t>
  </si>
  <si>
    <t>FOI/19/0377</t>
  </si>
  <si>
    <t>FOI/19/0378</t>
  </si>
  <si>
    <t>FOI/19/0379</t>
  </si>
  <si>
    <t>FOI/19/0380</t>
  </si>
  <si>
    <t>FOI/19/0381</t>
  </si>
  <si>
    <t>FOI/19/0382</t>
  </si>
  <si>
    <t>FOI/19/0383</t>
  </si>
  <si>
    <t>FOI/19/0384</t>
  </si>
  <si>
    <t>FOI/19/0385</t>
  </si>
  <si>
    <t>FOI/19/0386</t>
  </si>
  <si>
    <t>FOI/19/0387</t>
  </si>
  <si>
    <t>FOI/19/0388</t>
  </si>
  <si>
    <t>FOI/19/0389</t>
  </si>
  <si>
    <t>FOI/19/0390</t>
  </si>
  <si>
    <t>FOI/19/0391</t>
  </si>
  <si>
    <t>FOI/19/0392</t>
  </si>
  <si>
    <t>FOI/19/0393</t>
  </si>
  <si>
    <t>FOI/19/0394</t>
  </si>
  <si>
    <t>FOI/19/0395</t>
  </si>
  <si>
    <t>FOI/19/0396</t>
  </si>
  <si>
    <t>FOI/19/0397</t>
  </si>
  <si>
    <t>FOI/19/0398</t>
  </si>
  <si>
    <t>FOI/19/0399</t>
  </si>
  <si>
    <t>FOI/19/0400</t>
  </si>
  <si>
    <t>FOI/19/0401</t>
  </si>
  <si>
    <t>FOI/19/0402</t>
  </si>
  <si>
    <t>FOI/19/0403</t>
  </si>
  <si>
    <t>FOI/19/0404</t>
  </si>
  <si>
    <t>FOI/19/0405</t>
  </si>
  <si>
    <t>FOI/19/0406</t>
  </si>
  <si>
    <t>FOI/19/0407</t>
  </si>
  <si>
    <t>FOI/19/0408</t>
  </si>
  <si>
    <t>FOI/19/0409</t>
  </si>
  <si>
    <t>FOI/19/0410</t>
  </si>
  <si>
    <t>FOI/19/0411</t>
  </si>
  <si>
    <t>FOI/19/0412</t>
  </si>
  <si>
    <t>FOI/19/0413</t>
  </si>
  <si>
    <t>FOI/19/0414</t>
  </si>
  <si>
    <t>FOI/19/0415</t>
  </si>
  <si>
    <t>FOI/19/0416</t>
  </si>
  <si>
    <t>FOI/19/0417</t>
  </si>
  <si>
    <t>FOI/19/0418</t>
  </si>
  <si>
    <t>FOI/19/0419</t>
  </si>
  <si>
    <t>FOI/19/0420</t>
  </si>
  <si>
    <t>FOI/19/0421</t>
  </si>
  <si>
    <t>FOI/19/0422</t>
  </si>
  <si>
    <t>FOI/19/0423</t>
  </si>
  <si>
    <t>FOI/19/0424</t>
  </si>
  <si>
    <t>FOI/19/0425</t>
  </si>
  <si>
    <t>FOI/19/0426</t>
  </si>
  <si>
    <t>FOI/19/0427</t>
  </si>
  <si>
    <t>FOI/19/0428</t>
  </si>
  <si>
    <t>FOI/19/0429</t>
  </si>
  <si>
    <t>FOI/19/0430</t>
  </si>
  <si>
    <t>FOI/19/0431</t>
  </si>
  <si>
    <t>FOI/19/0432</t>
  </si>
  <si>
    <t>FOI/19/0433</t>
  </si>
  <si>
    <t>FOI/19/0434</t>
  </si>
  <si>
    <t>FOI/19/0435</t>
  </si>
  <si>
    <t>FOI/19/0436</t>
  </si>
  <si>
    <t>FOI/19/0437</t>
  </si>
  <si>
    <t>FOI/19/0438</t>
  </si>
  <si>
    <t>FOI/19/0439</t>
  </si>
  <si>
    <t>FOI/19/0440</t>
  </si>
  <si>
    <t>FOI/19/0441</t>
  </si>
  <si>
    <t>FOI/19/0442</t>
  </si>
  <si>
    <t>FOI/19/0443</t>
  </si>
  <si>
    <t>FOI/19/0444</t>
  </si>
  <si>
    <t>FOI/19/0445</t>
  </si>
  <si>
    <t>FOI/19/0446</t>
  </si>
  <si>
    <t>FOI/19/0447</t>
  </si>
  <si>
    <t>FOI/19/0448</t>
  </si>
  <si>
    <t>FOI/19/0449</t>
  </si>
  <si>
    <t>FOI/19/0450</t>
  </si>
  <si>
    <t>FOI/19/0451</t>
  </si>
  <si>
    <t>FOI/19/0452</t>
  </si>
  <si>
    <t>FOI/19/0453</t>
  </si>
  <si>
    <t>FOI/19/0454</t>
  </si>
  <si>
    <t>FOI/19/0455</t>
  </si>
  <si>
    <t>FOI/19/0456</t>
  </si>
  <si>
    <t>FOI/19/0457</t>
  </si>
  <si>
    <t>FOI/19/0458</t>
  </si>
  <si>
    <t>FOI/19/0459</t>
  </si>
  <si>
    <t>FOI/19/0460</t>
  </si>
  <si>
    <t>FOI/19/0461</t>
  </si>
  <si>
    <t>FOI/19/0462</t>
  </si>
  <si>
    <t>FOI/19/0463</t>
  </si>
  <si>
    <t>FOI/19/0464</t>
  </si>
  <si>
    <t>FOI/19/0465</t>
  </si>
  <si>
    <t>FOI/19/0466</t>
  </si>
  <si>
    <t>FOI/19/0467</t>
  </si>
  <si>
    <t>FOI/19/0468</t>
  </si>
  <si>
    <t>FOI/19/0469</t>
  </si>
  <si>
    <t>FOI/19/0470</t>
  </si>
  <si>
    <t>FOI/19/0471</t>
  </si>
  <si>
    <t>FOI/19/0472</t>
  </si>
  <si>
    <t>FOI/19/0473</t>
  </si>
  <si>
    <t>FOI/19/0474</t>
  </si>
  <si>
    <t>FOI/19/0475</t>
  </si>
  <si>
    <t>FOI/19/0476</t>
  </si>
  <si>
    <t>FOI/19/0477</t>
  </si>
  <si>
    <t>FOI/19/0478</t>
  </si>
  <si>
    <t>FOI/19/0479</t>
  </si>
  <si>
    <t>FOI/19/0480</t>
  </si>
  <si>
    <t>FOI/19/0481</t>
  </si>
  <si>
    <t>FOI/19/0482</t>
  </si>
  <si>
    <t>FOI/19/0483</t>
  </si>
  <si>
    <t>FOI/19/0484</t>
  </si>
  <si>
    <t>FOI/19/0485</t>
  </si>
  <si>
    <t>FOI/19/0486</t>
  </si>
  <si>
    <t>FOI/19/0487</t>
  </si>
  <si>
    <t>FOI/19/0488</t>
  </si>
  <si>
    <t>FOI/19/0489</t>
  </si>
  <si>
    <t>FOI/19/0490</t>
  </si>
  <si>
    <t>FOI/19/0491</t>
  </si>
  <si>
    <t>FOI/19/0492</t>
  </si>
  <si>
    <t>FOI/19/0493</t>
  </si>
  <si>
    <t>FOI/19/0494</t>
  </si>
  <si>
    <t>FOI/19/0495</t>
  </si>
  <si>
    <t>FOI/19/0496</t>
  </si>
  <si>
    <t>FOI/19/0497</t>
  </si>
  <si>
    <t>FOI/19/0498</t>
  </si>
  <si>
    <t>FOI/19/0499</t>
  </si>
  <si>
    <t>FOI/19/0500</t>
  </si>
  <si>
    <t>FOI/19/0501</t>
  </si>
  <si>
    <t>FOI/19/0502</t>
  </si>
  <si>
    <t>FOI/19/0503</t>
  </si>
  <si>
    <t>FOI/19/0504</t>
  </si>
  <si>
    <t>FOI/19/0505</t>
  </si>
  <si>
    <t>FOI/19/0506</t>
  </si>
  <si>
    <t>FOI/19/0507</t>
  </si>
  <si>
    <t>FOI/19/0508</t>
  </si>
  <si>
    <t>FOI/19/0509</t>
  </si>
  <si>
    <t>FOI/19/0510</t>
  </si>
  <si>
    <t>FOI/19/0511</t>
  </si>
  <si>
    <t>FOI/19/0512</t>
  </si>
  <si>
    <t>FOI/19/0513</t>
  </si>
  <si>
    <t>FOI/19/0514</t>
  </si>
  <si>
    <t>FOI/19/0515</t>
  </si>
  <si>
    <t>FOI/19/0516</t>
  </si>
  <si>
    <t>FOI/19/0517</t>
  </si>
  <si>
    <t>FOI/19/0518</t>
  </si>
  <si>
    <t>FOI/19/0519</t>
  </si>
  <si>
    <t>FOI/19/0520</t>
  </si>
  <si>
    <t>FOI/19/0521</t>
  </si>
  <si>
    <t>FOI/19/0522</t>
  </si>
  <si>
    <t>FOI/19/0523</t>
  </si>
  <si>
    <t>FOI/19/0524</t>
  </si>
  <si>
    <t>FOI/19/0525</t>
  </si>
  <si>
    <t>FOI/19/0526</t>
  </si>
  <si>
    <t>FOI/19/0527</t>
  </si>
  <si>
    <t>FOI/19/0528</t>
  </si>
  <si>
    <t>FOI/19/0529</t>
  </si>
  <si>
    <t>FOI/19/0530</t>
  </si>
  <si>
    <t>FOI/19/0531</t>
  </si>
  <si>
    <t>FOI/19/0532</t>
  </si>
  <si>
    <t>FOI/19/0533</t>
  </si>
  <si>
    <t>FOI/19/0534</t>
  </si>
  <si>
    <t>FOI/19/0535</t>
  </si>
  <si>
    <t>FOI/19/0536</t>
  </si>
  <si>
    <t>FOI/19/0537</t>
  </si>
  <si>
    <t>FOI/19/0538</t>
  </si>
  <si>
    <t>FOI/19/0539</t>
  </si>
  <si>
    <t>FOI/19/0540</t>
  </si>
  <si>
    <t>FOI/19/0541</t>
  </si>
  <si>
    <t>FOI/19/0542</t>
  </si>
  <si>
    <t>FOI/19/0543</t>
  </si>
  <si>
    <t>FOI/19/0544</t>
  </si>
  <si>
    <t>FOI/19/0545</t>
  </si>
  <si>
    <t>FOI/19/0546</t>
  </si>
  <si>
    <t>FOI/19/0547</t>
  </si>
  <si>
    <t>FOI/19/0548</t>
  </si>
  <si>
    <t>FOI/19/0549</t>
  </si>
  <si>
    <t>FOI/19/0550</t>
  </si>
  <si>
    <t>FOI/19/0551</t>
  </si>
  <si>
    <t>FOI/19/0552</t>
  </si>
  <si>
    <t>FOI/19/0553</t>
  </si>
  <si>
    <t>FOI/19/0554</t>
  </si>
  <si>
    <t>FOI/19/0555</t>
  </si>
  <si>
    <t>FOI/19/0556</t>
  </si>
  <si>
    <t>FOI/19/0557</t>
  </si>
  <si>
    <t>FOI/19/0558</t>
  </si>
  <si>
    <t>FOI/19/0559</t>
  </si>
  <si>
    <t>FOI/19/0560</t>
  </si>
  <si>
    <t>FOI/19/0561</t>
  </si>
  <si>
    <t>FOI/19/0562</t>
  </si>
  <si>
    <t>FOI/19/0563</t>
  </si>
  <si>
    <t>FOI/19/0564</t>
  </si>
  <si>
    <t>FOI/19/0565</t>
  </si>
  <si>
    <t>FOI/19/0566</t>
  </si>
  <si>
    <t>FOI/19/0567</t>
  </si>
  <si>
    <t>FOI/19/0568</t>
  </si>
  <si>
    <t>FOI/19/0569</t>
  </si>
  <si>
    <t>FOI/19/0570</t>
  </si>
  <si>
    <t>FOI/19/0571</t>
  </si>
  <si>
    <t>FOI/19/0572</t>
  </si>
  <si>
    <t>FOI/19/0573</t>
  </si>
  <si>
    <t>FOI/19/0574</t>
  </si>
  <si>
    <t>FOI/19/0575</t>
  </si>
  <si>
    <t>FOI/19/0576</t>
  </si>
  <si>
    <t>FOI/19/0577</t>
  </si>
  <si>
    <t>FOI/19/0578</t>
  </si>
  <si>
    <t>FOI/19/0579</t>
  </si>
  <si>
    <t>FOI/19/0580</t>
  </si>
  <si>
    <t>FOI/19/0581</t>
  </si>
  <si>
    <t>FOI/19/0582</t>
  </si>
  <si>
    <t>FOI/19/0583</t>
  </si>
  <si>
    <t>FOI/19/0584</t>
  </si>
  <si>
    <t>FOI/19/0585</t>
  </si>
  <si>
    <t>FOI/19/0586</t>
  </si>
  <si>
    <t>FOI/19/0587</t>
  </si>
  <si>
    <t>FOI/19/0588</t>
  </si>
  <si>
    <t>FOI/19/0589</t>
  </si>
  <si>
    <t>FOI/19/0590</t>
  </si>
  <si>
    <t>FOI/19/0591</t>
  </si>
  <si>
    <t>FOI/19/0592</t>
  </si>
  <si>
    <t>FOI/19/0593</t>
  </si>
  <si>
    <t>FOI/19/0594</t>
  </si>
  <si>
    <t>FOI/19/0595</t>
  </si>
  <si>
    <t>FOI/19/0596</t>
  </si>
  <si>
    <t>FOI/19/0597</t>
  </si>
  <si>
    <t>FOI/19/0598</t>
  </si>
  <si>
    <t>FOI/19/0599</t>
  </si>
  <si>
    <t>FOI/19/0600</t>
  </si>
  <si>
    <t>FOI/19/0601</t>
  </si>
  <si>
    <t>FOI/19/0602</t>
  </si>
  <si>
    <t>FOI/19/0603</t>
  </si>
  <si>
    <t>FOI/19/0604</t>
  </si>
  <si>
    <t>FOI/19/0605</t>
  </si>
  <si>
    <t>FOI/19/0606</t>
  </si>
  <si>
    <t>FOI/19/0607</t>
  </si>
  <si>
    <t>FOI/19/0608</t>
  </si>
  <si>
    <t>FOI/19/0609</t>
  </si>
  <si>
    <t>FOI/19/0610</t>
  </si>
  <si>
    <t>FOI/19/0611</t>
  </si>
  <si>
    <t>FOI/19/0612</t>
  </si>
  <si>
    <t>FOI/19/0613</t>
  </si>
  <si>
    <t>FOI/19/0614</t>
  </si>
  <si>
    <t>FOI/19/0615</t>
  </si>
  <si>
    <t>FOI/19/0616</t>
  </si>
  <si>
    <t>FOI/19/0617</t>
  </si>
  <si>
    <t>FOI/19/0618</t>
  </si>
  <si>
    <t>FOI/19/0619</t>
  </si>
  <si>
    <t>FOI/19/0620</t>
  </si>
  <si>
    <t>FOI/19/0621</t>
  </si>
  <si>
    <t>FOI/19/0622</t>
  </si>
  <si>
    <t>FOI/19/0623</t>
  </si>
  <si>
    <t>FOI/19/0624</t>
  </si>
  <si>
    <t>FOI/19/0625</t>
  </si>
  <si>
    <t>FOI/19/0626</t>
  </si>
  <si>
    <t>FOI/19/0627</t>
  </si>
  <si>
    <t>FOI/19/0628</t>
  </si>
  <si>
    <t>FOI/19/0629</t>
  </si>
  <si>
    <t>FOI/19/0630</t>
  </si>
  <si>
    <t>FOI/19/0631</t>
  </si>
  <si>
    <t>FOI/19/0632</t>
  </si>
  <si>
    <t>FOI/19/0633</t>
  </si>
  <si>
    <t>FOI/19/0634</t>
  </si>
  <si>
    <t>FOI/19/0635</t>
  </si>
  <si>
    <t>FOI/19/0636</t>
  </si>
  <si>
    <t>FOI/19/0637</t>
  </si>
  <si>
    <t>FOI/19/0638</t>
  </si>
  <si>
    <t>FOI/19/0639</t>
  </si>
  <si>
    <t>FOI/19/0640</t>
  </si>
  <si>
    <t>FOI/19/0641</t>
  </si>
  <si>
    <t>FOI/19/0642</t>
  </si>
  <si>
    <t>FOI/19/0643</t>
  </si>
  <si>
    <t>FOI/19/0644</t>
  </si>
  <si>
    <t>FOI/19/0645</t>
  </si>
  <si>
    <t>FOI/19/0646</t>
  </si>
  <si>
    <t>FOI/19/0647</t>
  </si>
  <si>
    <t>FOI/19/0648</t>
  </si>
  <si>
    <t>FOI/19/0649</t>
  </si>
  <si>
    <t>FOI/19/0650</t>
  </si>
  <si>
    <t>FOI/19/0651</t>
  </si>
  <si>
    <t>FOI/19/0652</t>
  </si>
  <si>
    <t>FOI/19/0653</t>
  </si>
  <si>
    <t>FOI/19/0654</t>
  </si>
  <si>
    <t>FOI/19/0655</t>
  </si>
  <si>
    <t>FOI/19/0656</t>
  </si>
  <si>
    <t>FOI/19/0657</t>
  </si>
  <si>
    <t>FOI/19/0658</t>
  </si>
  <si>
    <t>FOI/19/0659</t>
  </si>
  <si>
    <t>FOI/19/0660</t>
  </si>
  <si>
    <t>FOI/19/0661</t>
  </si>
  <si>
    <t>FOI/19/0662</t>
  </si>
  <si>
    <t>FOI/19/0663</t>
  </si>
  <si>
    <t>FOI/19/0664</t>
  </si>
  <si>
    <t>FOI/19/0665</t>
  </si>
  <si>
    <t>FOI/19/0666</t>
  </si>
  <si>
    <t>FOI/19/0667</t>
  </si>
  <si>
    <t>FOI/19/0668</t>
  </si>
  <si>
    <t>FOI/19/0669</t>
  </si>
  <si>
    <t>FOI/19/0670</t>
  </si>
  <si>
    <t>FOI/19/0671</t>
  </si>
  <si>
    <t>FOI/19/0672</t>
  </si>
  <si>
    <t>FOI/19/0673</t>
  </si>
  <si>
    <t>FOI/19/0674</t>
  </si>
  <si>
    <t>FOI/19/0675</t>
  </si>
  <si>
    <t>FOI/19/0676</t>
  </si>
  <si>
    <t>FOI/19/0677</t>
  </si>
  <si>
    <t>FOI/19/0678</t>
  </si>
  <si>
    <t>FOI/19/0679</t>
  </si>
  <si>
    <t>FOI/19/0680</t>
  </si>
  <si>
    <t>FOI/19/0681</t>
  </si>
  <si>
    <t>FOI/19/0682</t>
  </si>
  <si>
    <t>FOI/19/0683</t>
  </si>
  <si>
    <t>FOI/19/0684</t>
  </si>
  <si>
    <t>FOI/19/0685</t>
  </si>
  <si>
    <t>FOI/19/0686</t>
  </si>
  <si>
    <t>FOI/19/0687</t>
  </si>
  <si>
    <t>FOI/19/0688</t>
  </si>
  <si>
    <t>FOI/19/0689</t>
  </si>
  <si>
    <t>FOI/19/0690</t>
  </si>
  <si>
    <t>FOI/19/0691</t>
  </si>
  <si>
    <t>FOI/19/0692</t>
  </si>
  <si>
    <t>FOI/19/0693</t>
  </si>
  <si>
    <t>FOI/19/0694</t>
  </si>
  <si>
    <t>FOI/19/0695</t>
  </si>
  <si>
    <t>FOI/19/0696</t>
  </si>
  <si>
    <t>FOI/19/0697</t>
  </si>
  <si>
    <t>FOI/19/0698</t>
  </si>
  <si>
    <t>FOI/19/0699</t>
  </si>
  <si>
    <t>FOI/19/0700</t>
  </si>
  <si>
    <t>FOI/19/0701</t>
  </si>
  <si>
    <t>FOI/19/0702</t>
  </si>
  <si>
    <t>FOI/19/0703</t>
  </si>
  <si>
    <t>FOI/19/0704</t>
  </si>
  <si>
    <t>FOI/19/0705</t>
  </si>
  <si>
    <t>FOI/19/0706</t>
  </si>
  <si>
    <t>FOI/19/0707</t>
  </si>
  <si>
    <t>FOI/19/0708</t>
  </si>
  <si>
    <t>FOI/19/0709</t>
  </si>
  <si>
    <t>FOI/19/0710</t>
  </si>
  <si>
    <t>FOI/19/0711</t>
  </si>
  <si>
    <t>FOI/19/0712</t>
  </si>
  <si>
    <t>FOI/19/0713</t>
  </si>
  <si>
    <t>FOI/19/0714</t>
  </si>
  <si>
    <t>FOI/19/0715</t>
  </si>
  <si>
    <t>FOI/19/0716</t>
  </si>
  <si>
    <t>FOI/19/0717</t>
  </si>
  <si>
    <t>FOI/19/0718</t>
  </si>
  <si>
    <t>FOI/19/0719</t>
  </si>
  <si>
    <t>FOI/19/0720</t>
  </si>
  <si>
    <t>FOI/19/0721</t>
  </si>
  <si>
    <t>FOI/19/0722</t>
  </si>
  <si>
    <t>FOI/19/0723</t>
  </si>
  <si>
    <t>FOI/19/0724</t>
  </si>
  <si>
    <t>FOI/19/0725</t>
  </si>
  <si>
    <t>FOI/19/0726</t>
  </si>
  <si>
    <t>FOI/19/0727</t>
  </si>
  <si>
    <t>FOI/19/0728</t>
  </si>
  <si>
    <t>FOI/19/0729</t>
  </si>
  <si>
    <t>FOI/19/0730</t>
  </si>
  <si>
    <t>FOI/19/0731</t>
  </si>
  <si>
    <t>FOI/19/0732</t>
  </si>
  <si>
    <t>FOI/19/0733</t>
  </si>
  <si>
    <t>FOI/19/0734</t>
  </si>
  <si>
    <t>FOI/19/0735</t>
  </si>
  <si>
    <t>FOI/19/0736</t>
  </si>
  <si>
    <t>FOI/19/0737</t>
  </si>
  <si>
    <t>FOI/19/0738</t>
  </si>
  <si>
    <t>FOI/19/0739</t>
  </si>
  <si>
    <t>FOI/19/0740</t>
  </si>
  <si>
    <t>FOI/19/0741</t>
  </si>
  <si>
    <t>FOI/19/0742</t>
  </si>
  <si>
    <t>FOI/19/0743</t>
  </si>
  <si>
    <t>FOI/19/0744</t>
  </si>
  <si>
    <t>FOI/19/0745</t>
  </si>
  <si>
    <t>FOI/19/0746</t>
  </si>
  <si>
    <t>FOI/19/0747</t>
  </si>
  <si>
    <t>FOI/19/0748</t>
  </si>
  <si>
    <t>FOI/19/0749</t>
  </si>
  <si>
    <t>FOI/19/0750</t>
  </si>
  <si>
    <t>FOI/19/0751</t>
  </si>
  <si>
    <t>FOI/19/0752</t>
  </si>
  <si>
    <t>FOI/19/0753</t>
  </si>
  <si>
    <t>FOI/19/0754</t>
  </si>
  <si>
    <t>FOI/19/0755</t>
  </si>
  <si>
    <t>FOI/19/0756</t>
  </si>
  <si>
    <t>FOI/19/0757</t>
  </si>
  <si>
    <t>FOI/19/0758</t>
  </si>
  <si>
    <t>FOI/19/0759</t>
  </si>
  <si>
    <t>FOI/19/0760</t>
  </si>
  <si>
    <t>FOI/19/0761</t>
  </si>
  <si>
    <t>FOI/19/0762</t>
  </si>
  <si>
    <t>FOI/19/0763</t>
  </si>
  <si>
    <t>FOI/19/0764</t>
  </si>
  <si>
    <t>FOI/19/0765</t>
  </si>
  <si>
    <t>FOI/19/0766</t>
  </si>
  <si>
    <t>FOI/19/0767</t>
  </si>
  <si>
    <t>FOI/19/0768</t>
  </si>
  <si>
    <t>FOI/19/0769</t>
  </si>
  <si>
    <t>FOI/19/0770</t>
  </si>
  <si>
    <t>FOI/19/0771</t>
  </si>
  <si>
    <t>FOI/19/0772</t>
  </si>
  <si>
    <t>FOI/19/0773</t>
  </si>
  <si>
    <t>FOI/19/0774</t>
  </si>
  <si>
    <t>FOI/19/0775</t>
  </si>
  <si>
    <t>FOI/19/0776</t>
  </si>
  <si>
    <t>FOI/19/0777</t>
  </si>
  <si>
    <t>FOI/19/0778</t>
  </si>
  <si>
    <t>FOI/19/0779</t>
  </si>
  <si>
    <t>FOI/19/0780</t>
  </si>
  <si>
    <t>FOI/19/0781</t>
  </si>
  <si>
    <t>FOI/19/0782</t>
  </si>
  <si>
    <t>FOI/19/0783</t>
  </si>
  <si>
    <t>FOI/19/0784</t>
  </si>
  <si>
    <t>FOI/19/0785</t>
  </si>
  <si>
    <t>FOI/19/0786</t>
  </si>
  <si>
    <t>FOI/19/0787</t>
  </si>
  <si>
    <t>FOI/19/0788</t>
  </si>
  <si>
    <t>FOI/19/0789</t>
  </si>
  <si>
    <t>FOI/19/0790</t>
  </si>
  <si>
    <t>FOI/19/0791</t>
  </si>
  <si>
    <t>FOI/19/0792</t>
  </si>
  <si>
    <t>FOI/19/0793</t>
  </si>
  <si>
    <t>FOI/19/0794</t>
  </si>
  <si>
    <t>FOI/19/0795</t>
  </si>
  <si>
    <t>FOI/19/0796</t>
  </si>
  <si>
    <t>FOI/19/0797</t>
  </si>
  <si>
    <t>FOI/19/0798</t>
  </si>
  <si>
    <t>FOI/19/0799</t>
  </si>
  <si>
    <t>FOI/19/0800</t>
  </si>
  <si>
    <t>FOI/19/0801</t>
  </si>
  <si>
    <t>FOI/19/0802</t>
  </si>
  <si>
    <t>FOI/19/0803</t>
  </si>
  <si>
    <t>FOI/19/0804</t>
  </si>
  <si>
    <t>FOI/19/0805</t>
  </si>
  <si>
    <t>FOI/19/0806</t>
  </si>
  <si>
    <t>FOI/19/0807</t>
  </si>
  <si>
    <t>FOI/19/0808</t>
  </si>
  <si>
    <t>FOI/19/0809</t>
  </si>
  <si>
    <t>FOI/19/0810</t>
  </si>
  <si>
    <t>FOI/19/0811</t>
  </si>
  <si>
    <t>FOI/19/0812</t>
  </si>
  <si>
    <t>FOI/19/0813</t>
  </si>
  <si>
    <t>FOI/19/0814</t>
  </si>
  <si>
    <t>FOI/19/0815</t>
  </si>
  <si>
    <t>FOI/19/0816</t>
  </si>
  <si>
    <t>FOI/19/0817</t>
  </si>
  <si>
    <t>FOI/19/0818</t>
  </si>
  <si>
    <t>FOI/19/0819</t>
  </si>
  <si>
    <t>FOI/19/0820</t>
  </si>
  <si>
    <t>FOI/19/0821</t>
  </si>
  <si>
    <t>FOI/19/0822</t>
  </si>
  <si>
    <t>FOI/19/0823</t>
  </si>
  <si>
    <t>FOI/19/0824</t>
  </si>
  <si>
    <t>FOI/19/0825</t>
  </si>
  <si>
    <t>FOI/19/0826</t>
  </si>
  <si>
    <t>FOI/19/0827</t>
  </si>
  <si>
    <t>FOI/19/0828</t>
  </si>
  <si>
    <t>FOI/19/0829</t>
  </si>
  <si>
    <t>FOI/19/0830</t>
  </si>
  <si>
    <t>FOI/19/0831</t>
  </si>
  <si>
    <t>FOI/19/0832</t>
  </si>
  <si>
    <t>FOI/19/0833</t>
  </si>
  <si>
    <t>FOI/19/0834</t>
  </si>
  <si>
    <t>FOI/19/0835</t>
  </si>
  <si>
    <t>FOI/19/0836</t>
  </si>
  <si>
    <t>FOI/19/0837</t>
  </si>
  <si>
    <t>FOI/19/0838</t>
  </si>
  <si>
    <t>FOI/19/0839</t>
  </si>
  <si>
    <t>FOI/19/0840</t>
  </si>
  <si>
    <t>FOI/19/0841</t>
  </si>
  <si>
    <t>FOI/19/0842</t>
  </si>
  <si>
    <t>FOI/19/0843</t>
  </si>
  <si>
    <t>FOI/19/0844</t>
  </si>
  <si>
    <t>FOI/19/0845</t>
  </si>
  <si>
    <t>FOI/19/0846</t>
  </si>
  <si>
    <t>FOI/19/0847</t>
  </si>
  <si>
    <t>FOI/19/0848</t>
  </si>
  <si>
    <t>FOI/19/0849</t>
  </si>
  <si>
    <t>FOI/19/0850</t>
  </si>
  <si>
    <t>FOI/19/0851</t>
  </si>
  <si>
    <t>FOI/19/0852</t>
  </si>
  <si>
    <t>FOI/19/0853</t>
  </si>
  <si>
    <t>FOI/19/0854</t>
  </si>
  <si>
    <t>FOI/19/0855</t>
  </si>
  <si>
    <t>FOI/19/0856</t>
  </si>
  <si>
    <t>FOI/19/0857</t>
  </si>
  <si>
    <t>FOI/19/0858</t>
  </si>
  <si>
    <t>FOI/19/0859</t>
  </si>
  <si>
    <t>FOI/19/0860</t>
  </si>
  <si>
    <t>FOI/19/0861</t>
  </si>
  <si>
    <t>FOI/19/0862</t>
  </si>
  <si>
    <t>FOI/19/0863</t>
  </si>
  <si>
    <t>FOI/19/0864</t>
  </si>
  <si>
    <t>FOI/19/0865</t>
  </si>
  <si>
    <t>FOI/19/0866</t>
  </si>
  <si>
    <t>FOI/19/0867</t>
  </si>
  <si>
    <t>FOI/19/0868</t>
  </si>
  <si>
    <t>FOI/19/0869</t>
  </si>
  <si>
    <t>FOI/19/0870</t>
  </si>
  <si>
    <t>FOI/19/0871</t>
  </si>
  <si>
    <t>FOI/19/0872</t>
  </si>
  <si>
    <t>FOI/19/0873</t>
  </si>
  <si>
    <t>FOI/19/0874</t>
  </si>
  <si>
    <t>FOI/19/0875</t>
  </si>
  <si>
    <t>FOI/19/0876</t>
  </si>
  <si>
    <t>FOI/19/0877</t>
  </si>
  <si>
    <t>FOI/19/0878</t>
  </si>
  <si>
    <t>FOI/19/0879</t>
  </si>
  <si>
    <t>FOI/19/0880</t>
  </si>
  <si>
    <t>FOI/19/0881</t>
  </si>
  <si>
    <t>FOI/19/0882</t>
  </si>
  <si>
    <t>FOI/19/0883</t>
  </si>
  <si>
    <t>FOI/19/0884</t>
  </si>
  <si>
    <t>FOI/19/0885</t>
  </si>
  <si>
    <t>FOI/19/0886</t>
  </si>
  <si>
    <t>FOI/19/0887</t>
  </si>
  <si>
    <t>FOI/19/0888</t>
  </si>
  <si>
    <t>FOI/19/0889</t>
  </si>
  <si>
    <t>FOI/19/0890</t>
  </si>
  <si>
    <t>FOI/19/0891</t>
  </si>
  <si>
    <t>FOI/19/0892</t>
  </si>
  <si>
    <t>FOI/19/0893</t>
  </si>
  <si>
    <t>FOI/19/0894</t>
  </si>
  <si>
    <t>FOI/19/0895</t>
  </si>
  <si>
    <t>FOI/19/0896</t>
  </si>
  <si>
    <t>FOI/19/0897</t>
  </si>
  <si>
    <t>FOI/19/0898</t>
  </si>
  <si>
    <t>FOI/19/0899</t>
  </si>
  <si>
    <t>FOI/19/0900</t>
  </si>
  <si>
    <t>FOI/19/0901</t>
  </si>
  <si>
    <t>FOI/19/0902</t>
  </si>
  <si>
    <t>FOI/19/0903</t>
  </si>
  <si>
    <t>FOI/19/0904</t>
  </si>
  <si>
    <t>FOI/19/0905</t>
  </si>
  <si>
    <t>FOI/19/0906</t>
  </si>
  <si>
    <t>FOI/19/0907</t>
  </si>
  <si>
    <t>FOI/19/0908</t>
  </si>
  <si>
    <t>FOI/19/0909</t>
  </si>
  <si>
    <t>FOI/19/0910</t>
  </si>
  <si>
    <t>FOI/19/0911</t>
  </si>
  <si>
    <t>FOI/19/0912</t>
  </si>
  <si>
    <t>FOI/19/0913</t>
  </si>
  <si>
    <t>FOI/19/0914</t>
  </si>
  <si>
    <t>FOI/19/0915</t>
  </si>
  <si>
    <t>FOI/19/0916</t>
  </si>
  <si>
    <t>FOI/19/0917</t>
  </si>
  <si>
    <t>FOI/19/0918</t>
  </si>
  <si>
    <t>FOI/19/0919</t>
  </si>
  <si>
    <t>FOI/19/0920</t>
  </si>
  <si>
    <t>FOI/19/0921</t>
  </si>
  <si>
    <t>FOI/19/0922</t>
  </si>
  <si>
    <t>FOI/19/0923</t>
  </si>
  <si>
    <t>FOI/19/0924</t>
  </si>
  <si>
    <t>FOI/19/0925</t>
  </si>
  <si>
    <t>FOI/19/0926</t>
  </si>
  <si>
    <t>FOI/19/0927</t>
  </si>
  <si>
    <t>FOI/19/0928</t>
  </si>
  <si>
    <t>FOI/19/0929</t>
  </si>
  <si>
    <t>FOI/19/0930</t>
  </si>
  <si>
    <t>FOI/19/0931</t>
  </si>
  <si>
    <t>FOI/19/0932</t>
  </si>
  <si>
    <t>FOI/19/0933</t>
  </si>
  <si>
    <t>FOI/19/0934</t>
  </si>
  <si>
    <t>FOI/19/0935</t>
  </si>
  <si>
    <t>FOI/19/0936</t>
  </si>
  <si>
    <t>FOI/19/0937</t>
  </si>
  <si>
    <t>FOI/19/0938</t>
  </si>
  <si>
    <t>FOI/19/0939</t>
  </si>
  <si>
    <t>FOI/19/0940</t>
  </si>
  <si>
    <t>FOI/19/0941</t>
  </si>
  <si>
    <t>FOI/19/0942</t>
  </si>
  <si>
    <t>FOI/19/0943</t>
  </si>
  <si>
    <t>FOI/19/0944</t>
  </si>
  <si>
    <t>FOI/19/0945</t>
  </si>
  <si>
    <t>FOI/19/0946</t>
  </si>
  <si>
    <t>FOI/19/0947</t>
  </si>
  <si>
    <t>FOI/19/0948</t>
  </si>
  <si>
    <t>FOI/19/0949</t>
  </si>
  <si>
    <t>FOI/19/0950</t>
  </si>
  <si>
    <t>FOI/19/0951</t>
  </si>
  <si>
    <t>FOI/19/0952</t>
  </si>
  <si>
    <t>FOI/19/0953</t>
  </si>
  <si>
    <t>FOI/19/0954</t>
  </si>
  <si>
    <t>FOI/19/0955</t>
  </si>
  <si>
    <t>FOI/19/0956</t>
  </si>
  <si>
    <t>FOI/19/0957</t>
  </si>
  <si>
    <t>FOI/19/0958</t>
  </si>
  <si>
    <t>FOI/19/0959</t>
  </si>
  <si>
    <t>FOI/19/0960</t>
  </si>
  <si>
    <t>FOI/19/0961</t>
  </si>
  <si>
    <t>FOI/19/0962</t>
  </si>
  <si>
    <t>FOI/19/0963</t>
  </si>
  <si>
    <t>FOI/19/0964</t>
  </si>
  <si>
    <t>FOI/19/0965</t>
  </si>
  <si>
    <t>FOI/19/0966</t>
  </si>
  <si>
    <t>FOI/19/0967</t>
  </si>
  <si>
    <t>FOI/19/0968</t>
  </si>
  <si>
    <t>FOI/19/0969</t>
  </si>
  <si>
    <t>FOI/19/0970</t>
  </si>
  <si>
    <t>FOI/19/0971</t>
  </si>
  <si>
    <t>FOI/19/0972</t>
  </si>
  <si>
    <t>FOI/19/0973</t>
  </si>
  <si>
    <t>FOI/19/0974</t>
  </si>
  <si>
    <t>FOI/19/0975</t>
  </si>
  <si>
    <t>FOI/19/0976</t>
  </si>
  <si>
    <t>FOI/19/0977</t>
  </si>
  <si>
    <t>FOI/19/0978</t>
  </si>
  <si>
    <t>FOI/19/0979</t>
  </si>
  <si>
    <t>FOI/19/0980</t>
  </si>
  <si>
    <t>FOI/19/0981</t>
  </si>
  <si>
    <t>FOI/19/0982</t>
  </si>
  <si>
    <t>FOI/19/0983</t>
  </si>
  <si>
    <t>FOI/19/0984</t>
  </si>
  <si>
    <t>FOI/19/0985</t>
  </si>
  <si>
    <t>FOI/19/0986</t>
  </si>
  <si>
    <t>FOI/19/0987</t>
  </si>
  <si>
    <t>FOI/19/0988</t>
  </si>
  <si>
    <t>FOI/19/0989</t>
  </si>
  <si>
    <t>FOI/19/0990</t>
  </si>
  <si>
    <t>FOI/19/0991</t>
  </si>
  <si>
    <t>FOI/19/0992</t>
  </si>
  <si>
    <t>FOI/19/0993</t>
  </si>
  <si>
    <t>FOI/19/0994</t>
  </si>
  <si>
    <t>FOI/19/0995</t>
  </si>
  <si>
    <t>FOI/19/0996</t>
  </si>
  <si>
    <t>FOI/19/0997</t>
  </si>
  <si>
    <t>FOI/19/0998</t>
  </si>
  <si>
    <t>FOI/19/0999</t>
  </si>
  <si>
    <t>FOI/19/1000</t>
  </si>
  <si>
    <t>FOI/19/1001</t>
  </si>
  <si>
    <t>FOI/19/1002</t>
  </si>
  <si>
    <t>FOI/19/1003</t>
  </si>
  <si>
    <t>FOI/19/1004</t>
  </si>
  <si>
    <t>FOI/19/1005</t>
  </si>
  <si>
    <t>FOI/19/1006</t>
  </si>
  <si>
    <t>FOI/19/1007</t>
  </si>
  <si>
    <t>FOI/19/1008</t>
  </si>
  <si>
    <t>FOI/19/1009</t>
  </si>
  <si>
    <t>FOI/19/1010</t>
  </si>
  <si>
    <t>FOI/19/1011</t>
  </si>
  <si>
    <t>FOI/19/1012</t>
  </si>
  <si>
    <t>FOI/19/1013</t>
  </si>
  <si>
    <t>FOI/19/1014</t>
  </si>
  <si>
    <t>FOI/19/1015</t>
  </si>
  <si>
    <t>FOI/19/1016</t>
  </si>
  <si>
    <t>FOI/19/1017</t>
  </si>
  <si>
    <t>FOI/19/1018</t>
  </si>
  <si>
    <t>FOI/19/1019</t>
  </si>
  <si>
    <t>FOI/19/1020</t>
  </si>
  <si>
    <t>FOI/19/1021</t>
  </si>
  <si>
    <t>FOI/19/1022</t>
  </si>
  <si>
    <t>FOI/19/1023</t>
  </si>
  <si>
    <t>FOI/19/1024</t>
  </si>
  <si>
    <t>FOI/19/1025</t>
  </si>
  <si>
    <t>FOI/19/1026</t>
  </si>
  <si>
    <t>FOI/19/1027</t>
  </si>
  <si>
    <t>FOI/19/1028</t>
  </si>
  <si>
    <t>FOI/19/1029</t>
  </si>
  <si>
    <t>FOI/19/1030</t>
  </si>
  <si>
    <t>FOI/19/1031</t>
  </si>
  <si>
    <t>FOI/19/1032</t>
  </si>
  <si>
    <t>FOI/19/1033</t>
  </si>
  <si>
    <t>FOI/19/1034</t>
  </si>
  <si>
    <t>FOI/19/1035</t>
  </si>
  <si>
    <t>FOI/19/1036</t>
  </si>
  <si>
    <t>FOI/19/1037</t>
  </si>
  <si>
    <t>FOI/19/1038</t>
  </si>
  <si>
    <t>FOI/19/1039</t>
  </si>
  <si>
    <t>FOI/19/1040</t>
  </si>
  <si>
    <t>FOI/19/1041</t>
  </si>
  <si>
    <t>FOI/19/1042</t>
  </si>
  <si>
    <t>FOI/19/1043</t>
  </si>
  <si>
    <t>FOI/19/1044</t>
  </si>
  <si>
    <t>FOI/19/1045</t>
  </si>
  <si>
    <t>FOI/19/1046</t>
  </si>
  <si>
    <t>FOI/19/1047</t>
  </si>
  <si>
    <t>FOI/19/1048</t>
  </si>
  <si>
    <t>FOI/19/1049</t>
  </si>
  <si>
    <t>FOI/19/1050</t>
  </si>
  <si>
    <t>FOI/19/1051</t>
  </si>
  <si>
    <t>FOI/19/1052</t>
  </si>
  <si>
    <t>FOI/19/1053</t>
  </si>
  <si>
    <t>FOI/19/1054</t>
  </si>
  <si>
    <t>FOI/19/1055</t>
  </si>
  <si>
    <t>FOI/19/1056</t>
  </si>
  <si>
    <t>FOI/19/1057</t>
  </si>
  <si>
    <t>FOI/19/1058</t>
  </si>
  <si>
    <t>FOI/19/1059</t>
  </si>
  <si>
    <t>FOI/19/1060</t>
  </si>
  <si>
    <t>FOI/19/1061</t>
  </si>
  <si>
    <t>FOI/19/1062</t>
  </si>
  <si>
    <t>FOI/19/1063</t>
  </si>
  <si>
    <t>FOI/19/1064</t>
  </si>
  <si>
    <t>FOI/19/1065</t>
  </si>
  <si>
    <t>FOI/19/1066</t>
  </si>
  <si>
    <t>FOI/19/1067</t>
  </si>
  <si>
    <t>FOI/19/1068</t>
  </si>
  <si>
    <t>FOI/19/1069</t>
  </si>
  <si>
    <t>FOI/19/1070</t>
  </si>
  <si>
    <t>FOI/19/1071</t>
  </si>
  <si>
    <t>FOI/19/1072</t>
  </si>
  <si>
    <t>FOI/19/1073</t>
  </si>
  <si>
    <t>FOI/19/1074</t>
  </si>
  <si>
    <t>FOI/19/1075</t>
  </si>
  <si>
    <t>FOI/19/1076</t>
  </si>
  <si>
    <t>FOI/19/1077</t>
  </si>
  <si>
    <t>FOI/19/1078</t>
  </si>
  <si>
    <t>FOI/19/1079</t>
  </si>
  <si>
    <t>FOI/19/1080</t>
  </si>
  <si>
    <t>FOI/19/1081</t>
  </si>
  <si>
    <t>FOI/19/1082</t>
  </si>
  <si>
    <t>FOI/19/1083</t>
  </si>
  <si>
    <t>FOI/19/1084</t>
  </si>
  <si>
    <t>FOI/19/1085</t>
  </si>
  <si>
    <t>FOI/19/1086</t>
  </si>
  <si>
    <t>FOI/19/1087</t>
  </si>
  <si>
    <t>FOI/19/1088</t>
  </si>
  <si>
    <t>FOI/19/1089</t>
  </si>
  <si>
    <t>FOI/19/1090</t>
  </si>
  <si>
    <t>FOI/19/1091</t>
  </si>
  <si>
    <t>FOI/19/1092</t>
  </si>
  <si>
    <t>FOI/19/1093</t>
  </si>
  <si>
    <t>FOI/19/1094</t>
  </si>
  <si>
    <t>FOI/19/1095</t>
  </si>
  <si>
    <t>FOI/19/1096</t>
  </si>
  <si>
    <t>FOI/19/1097</t>
  </si>
  <si>
    <t>FOI/19/1098</t>
  </si>
  <si>
    <t>FOI/19/1099</t>
  </si>
  <si>
    <t>FOI/19/1100</t>
  </si>
  <si>
    <t>FOI/19/1101</t>
  </si>
  <si>
    <t>FOI/19/1102</t>
  </si>
  <si>
    <t>FOI/19/1103</t>
  </si>
  <si>
    <t>FOI/19/1104</t>
  </si>
  <si>
    <t>FOI/19/1105</t>
  </si>
  <si>
    <t>FOI/19/1106</t>
  </si>
  <si>
    <t>FOI/19/1107</t>
  </si>
  <si>
    <t>FOI/19/1108</t>
  </si>
  <si>
    <t>FOI/19/1109</t>
  </si>
  <si>
    <t>FOI/19/1110</t>
  </si>
  <si>
    <t>FOI/19/1111</t>
  </si>
  <si>
    <t>FOI/19/1112</t>
  </si>
  <si>
    <t>FOI/19/1113</t>
  </si>
  <si>
    <t>FOI/19/1114</t>
  </si>
  <si>
    <t>FOI/19/1115</t>
  </si>
  <si>
    <t>FOI/19/1116</t>
  </si>
  <si>
    <t>FOI/19/1117</t>
  </si>
  <si>
    <t>FOI/19/1118</t>
  </si>
  <si>
    <t>FOI/19/1119</t>
  </si>
  <si>
    <t>FOI/19/1120</t>
  </si>
  <si>
    <t>FOI/19/1121</t>
  </si>
  <si>
    <t>FOI/19/1122</t>
  </si>
  <si>
    <t>FOI/19/1123</t>
  </si>
  <si>
    <t>FOI/19/1124</t>
  </si>
  <si>
    <t>FOI/19/1125</t>
  </si>
  <si>
    <t>FOI/19/1126</t>
  </si>
  <si>
    <t>FOI/19/1127</t>
  </si>
  <si>
    <t>FOI/19/1128</t>
  </si>
  <si>
    <t>FOI/19/1129</t>
  </si>
  <si>
    <t>FOI/19/1130</t>
  </si>
  <si>
    <t>FOI/19/1131</t>
  </si>
  <si>
    <t>FOI/19/1132</t>
  </si>
  <si>
    <t>FOI/19/1133</t>
  </si>
  <si>
    <t>FOI/19/1134</t>
  </si>
  <si>
    <t>FOI/19/1135</t>
  </si>
  <si>
    <t>FOI/19/1136</t>
  </si>
  <si>
    <t>FOI/19/1137</t>
  </si>
  <si>
    <t>FOI/19/1138</t>
  </si>
  <si>
    <t>FOI/19/1139</t>
  </si>
  <si>
    <t>FOI/19/1140</t>
  </si>
  <si>
    <t>FOI/19/1141</t>
  </si>
  <si>
    <t>FOI/19/1142</t>
  </si>
  <si>
    <t>FOI/19/1143</t>
  </si>
  <si>
    <t>FOI/19/1144</t>
  </si>
  <si>
    <t>FOI/19/1145</t>
  </si>
  <si>
    <t>FOI/19/1146</t>
  </si>
  <si>
    <t>FOI/19/1147</t>
  </si>
  <si>
    <t>FOI/19/1148</t>
  </si>
  <si>
    <t>FOI/19/1149</t>
  </si>
  <si>
    <t>FOI/19/1150</t>
  </si>
  <si>
    <t>EIR/19/0001</t>
  </si>
  <si>
    <t>EIR/19/0002</t>
  </si>
  <si>
    <t>EIR/19/0003</t>
  </si>
  <si>
    <t>EIR/19/0004</t>
  </si>
  <si>
    <t>EIR/19/0005</t>
  </si>
  <si>
    <t>EIR/19/0006</t>
  </si>
  <si>
    <t>EIR/19/0007</t>
  </si>
  <si>
    <t>EIR/19/0008</t>
  </si>
  <si>
    <t>EIR/19/0009</t>
  </si>
  <si>
    <t>EIR/19/0010</t>
  </si>
  <si>
    <t>EIR/19/0011</t>
  </si>
  <si>
    <t>EIR/19/0012</t>
  </si>
  <si>
    <t>EIR/19/0013</t>
  </si>
  <si>
    <t>EIR/19/0014</t>
  </si>
  <si>
    <t>EIR/19/0015</t>
  </si>
  <si>
    <t>EIR/19/0016</t>
  </si>
  <si>
    <t>EIR/19/0017</t>
  </si>
  <si>
    <t>EIR/19/0018</t>
  </si>
  <si>
    <t>EIR/19/0019</t>
  </si>
  <si>
    <t>EIR/19/0020</t>
  </si>
  <si>
    <t>Details of any steps the council has taken to prepare for Brexit, particularly for a potential no-deal Brexit. As well any copies of any documents or reports that have been produced.</t>
  </si>
  <si>
    <t>Information in relation to business rates.</t>
  </si>
  <si>
    <t>Information in relation to a survey on Extension of Mandatory HMO licensing in the LA, requesting information as such as; has the LA publicised the new HMO changes on the website, is a timescale been set, does tacit consent apply to the HMO licences if the application goes beyond the processing date and has the LA reviewed it fee structure and is there a readily available fee structed for landlords to view on the website.</t>
  </si>
  <si>
    <t>Information regarding the LA domestic waste collection, requested information such as; what is the frequency of general kerbside household waste, what recycling provision does the LA provide, what is the frequency of collection for this provision and is this segregated or a mixed collection. Does the LA provide a food waste, garden waste and what is the collection frequency, and a bulky item collection service and what is the charge. Lastly, how many household waste recycling centres does the LA have.</t>
  </si>
  <si>
    <t>Information regarding slide sheet sizes the LA used for moving and handling of service users organisation wide in both Adult &amp; Children’s services. As well the number of reported moving and handling incidents the LA had in the financial years 2016/’17 &amp; 2017/’18. The same questions apply for RIDDOR incidents. Also, what are the number of reported moving and handling incidents you had in repositioning of patients up or down the bed and what the LA had in lateral transfers of patients from one surface to another.</t>
  </si>
  <si>
    <t>Percentage of affordable housing required for housing developments of 10 dwellings or more or that are greater than 0.5 hectares in area. If more than one level is set in planning policies. The average percent, with the same information requested as the previous question in the years 2016, 2017 &amp; 2018.</t>
  </si>
  <si>
    <t>In the calendar years 2014-2018, what was the total number of missed bin/waste collections reported to the council.</t>
  </si>
  <si>
    <t>Information regarding the use of glyphosate based weed killers, requested through hyperlink to answer survey.</t>
  </si>
  <si>
    <t>For the last eight financial years, how much grant funding was awarded to charitable organisations by the local authority and how many grants this was composed of, as well as how many contracts were awarded to charities to carry out services on behalf of the local authority and what the value of these contracts amounted to.</t>
  </si>
  <si>
    <t>Information regarding contract data for Dry Recyclate-WEEE.</t>
  </si>
  <si>
    <t>Copies of all letters and emails that were sent to the council from any local chambers of commerce in 2018 which relate to homelessness, rough sleepers or begging in the council’s area.</t>
  </si>
  <si>
    <t>Have the council recently reviewed its selective licensing conditions, to what degree have the changes been made as a result and what amendments are being made to existing licences and how this has been publicly communicated to landlords?</t>
  </si>
  <si>
    <t>Information requested such as the names of all free schools which were opened both because of a basic need by local officials and those that didn’t open for the years 2016-’17, 2017-’18 and 2018-’19. How much money the council has provided to each school and if the council failed to fully fund any schools or refused and how much they weren’t funded.</t>
  </si>
  <si>
    <t>How many home care visits of 5 &amp; 15 minutes were commissioned by the LA in 2017 &amp; 2018. Also, how many were missed and how many were late in 2017 &amp; 2018. Lastly, what firms were contacted by the LA to carry out home visits in 2017 &amp; 2018.</t>
  </si>
  <si>
    <t>Council policy on internal recruitment</t>
  </si>
  <si>
    <t>Information regarding business credit rates.</t>
  </si>
  <si>
    <t>Information regarding the number of consultants used by the council in 2016-2018. The cost to the council for the use of consultants in 2016-2018. A breakdown by project and hours worked of the number of consultants used by the council in 2016-2018.</t>
  </si>
  <si>
    <t>Information regarding both theatrical and non-theatrical in all establishments in the LA jurisdiction which have been issued a licence to show films.</t>
  </si>
  <si>
    <t>Information regarding the name and email address of the financial director or equivalent within the authority. As well as a copy of the senior structure of the council with names.</t>
  </si>
  <si>
    <t>Information regarding if the council has undertaken, commission or had access to any assessments on potential impacts of Brexit, providing a copy of documents or if not, does the council plan to and if so in what form and what timescale?</t>
  </si>
  <si>
    <t>For the last financial year 17/18 and year to date, provide all correspondence to and from the S151 officer for the council mentioning S114 or Section 114.</t>
  </si>
  <si>
    <t>Information regarding to how many people does the council currently employ in communications, press office and public relations positions, and what was the total annual spend by the council for these in 2018 and does the council use any external organisations to handle these, if so which companies are used and how much did the council spend on these services in 2018?</t>
  </si>
  <si>
    <t>Information regarding the current software systems used for planning, land charges, building control and public protection, licencing and environmental health? With the contract expire date, how much each cost annually, are the council planning to go to market for a different software system and if so when. Howe many users/licences for each system and who is the personal responsible for the software system, providing a full name, title and contact information if possible.</t>
  </si>
  <si>
    <t>Information regarding taxi licences, when someone applies for private hire or hackney carriage driver licence, do the LA ask if they have been licenced by another LA, if so do the LA contact the other LA for information and what information do they ask? Do the LA do a yearly DVLA driving licence check for all licenced private hire and hackney carriage drivers, if so is the check done by the LA or third party. Do the LA do a mechanical testing of vehicles and if so, what is the garage rating (VOSA).</t>
  </si>
  <si>
    <t>Response Type</t>
  </si>
  <si>
    <t>The amount of council tax arrears at the end of the financial year 2017/18 and the latest estimate of the amount of council tax arrears in the authority.</t>
  </si>
  <si>
    <t>Unauthorised and authorised Gypsy and Traveller encampments  that have been cleared (included number of pitches cleared) and created from 2015-2018 and how many authorised are currently here. The costs for full evictions for all cleared unathorised encampments and Money spent on creation of authorised one in 2015-2018.  Any legal action considering against unauthorised sites or if injunctions are in place.  The last time a Gypsy and traveller accomadation need assessment was undertook and if any need was identified and the period this covers.</t>
  </si>
  <si>
    <t xml:space="preserve">To provide details for all current and historic accounts that have been occupied by our client Adecco these details can be provided in the form of copy bills, a statement of account or by completing and returning the attached form. </t>
  </si>
  <si>
    <t>Are cyclists supposed to be using the walkway between Redcar and marske?  If they are allowed to use this area why when it’s a public walk way?</t>
  </si>
  <si>
    <t>Software systems used by the council and each system identified and when contracts expire and how many users/licenses for each system.  Any planned changes or upgrades to this software and costs for each system.  Original contract tendered and date.  Contact information for person responsible for the software systems.</t>
  </si>
  <si>
    <t>The number of tattoo shops and tattoo artists currently licensed in the council region.</t>
  </si>
  <si>
    <t>The current number of children used by the council as juvenile CHIS, and how many of those children are care-experienced, the age, ethnicity, how long each child has been working as a CHIS at the council and how much is each child is paid/compensated.</t>
  </si>
  <si>
    <t>Information regarding business rates for non-domestic properties, with reference numbers, liable parties and property and billing address.</t>
  </si>
  <si>
    <t>How many applications for residential parking permits were made in the council’s area through 2016-to date. How many were rejected each year. How much revenue did the council earn and how many roads in the council’s area required a parking permit for each year.</t>
  </si>
  <si>
    <t>Total spent by the LA on print advertising in local or regional newspapers and magazines in 206-2018. Total spent by the LA on authority owned or management print publications for newsletters, magazines and newspapers in 207 &amp; 2018</t>
  </si>
  <si>
    <t>Information regarding ward complaints through the call centre and resolved in the ward, wanting the records for Coatham since Jan. 2015.</t>
  </si>
  <si>
    <t>How many ANPR Cameras does the council currently operate in vehicles or static cameras by the roadside.  How many ANPR Cameras has the council operated within the last 5 years - 2014 - 2018 and income generated and number plates scanned total</t>
  </si>
  <si>
    <t>Are you intending to cover the cost of the EU settlement scheme fee for your employees affected by Brexit?
How many EU national employees do you estimate have applied or will need to apply under the scheme?
If you Are covering their fees, what is your estimate for How much in total the cost is to you?</t>
  </si>
  <si>
    <t>Care leavers questions over accommodation and commissioning process for private residential care, and care leavers 16-17 and 18 plus currently in private residential or supported accommodation. How many support hours over 10 hours for 16-17 and 18+ and weekly cost average for 16-17 and 18-24yrs.  Contact details for commissioning service provision, rates and referals</t>
  </si>
  <si>
    <t>Public Funerals</t>
  </si>
  <si>
    <t>Information regarding listed building consent and the rates of acceptance, rejection and appeal for these applications, including number of application during financial years - 2015- present, Applications Granted/rejected/appealed.  Those appealed and then granted. Appeals from 8 week time limit. Delegeted powers consent applications numbers.  How many conservation officers and ancillary staff and budget allocated to the process of listed building consent in each year 2015-present. and what body would hold the information if Redcar and Cleveland do not have any of this?</t>
  </si>
  <si>
    <t>Name and address of each music venue business registered within the council in 2010 &amp; 2017. Also, with identifying those open in 2010 &amp; 2017, and those note open in 2010, but opened in 2017. As well as the total annual business rate paid by each music venue in 2010 and 2017.</t>
  </si>
  <si>
    <t>Overall, how much money has been paid out by RCBC in compensations in result to potholes, whether or not liability was accepted; involving cyclists &amp; motorists in the last five financial years. The same question applies, but as a result of legal claims. Lastly, what is RCBC’s total expenditure on legal costs defending and settling legal claims; including both our own and the claimants’ legal costs for the past five financial years.</t>
  </si>
  <si>
    <t>Information in relation to fixed penalty notices for littering and dog fouling.</t>
  </si>
  <si>
    <t>The total number of families who were supported by the LA. The total number of families who received S17 support in the form of financial subsistence because they were ineligible due to Schedule 3(1) in the NIAA 2002 that support was deemed necessary. How many families with lone parents, included women, children under 18 and the average size of the household and what was the average duration of the period in receipt of S17 Children Act 1989 Support.</t>
  </si>
  <si>
    <t>Received by post - 14/01/2019</t>
  </si>
  <si>
    <t>How much has the council spent on procuring social care from non-council providers, how many contracts for social care has the council got in place with non-council providers and how many people in the council area receive social from non-council providers, all for the years 2016, 2017 and 2018.</t>
  </si>
  <si>
    <t>How much the council charge for a resident parking permit for an electric car, a hybrid car, a diesel car made before and after 2001. As well as, how many still have valid resident parking permits for these vehicles.</t>
  </si>
  <si>
    <t>Academic research questions on home educationed children and referals for safeguarding leading to child protection plans for under 5s and 5-16yrs and how many childen in the area</t>
  </si>
  <si>
    <t>Complaints about bin storages at address 1 Beverley Buildings, Beverely Road Redcar. Dates from 2004 and onward.</t>
  </si>
  <si>
    <t>The number of council-owned empty properties in 2016, 2017, 2018 and currently.</t>
  </si>
  <si>
    <t>Information regarding LACs placed in homes inside and outside the authority area, how many had missing episodes or went missing on ten or more occasions inside and outside the authority area, and how many went missing and were never found inside and outside the authority area.</t>
  </si>
  <si>
    <t xml:space="preserve">The number of potholes reported and filled in 2016, 2017, 2018 and reported to date. </t>
  </si>
  <si>
    <t>Information regarding IT services, including names of suppliers, services provided by the supplier, contract start and end date, contract value and the current annual spend.</t>
  </si>
  <si>
    <t>Information regarding the Loftus Bank Landslip in 2000 and subsequent repairs, do the LA still hold the CDM files are required by law to maintain the structures and drainage.</t>
  </si>
  <si>
    <t>Regarding if the Council own any part of Site 33 Saltburn Grange Grassland, if partial what part is own.</t>
  </si>
  <si>
    <t>Regarding the Council’s policy for internal recruitment, specifically for managerial posts.</t>
  </si>
  <si>
    <t>How much money was paid to RBC from Developers/Builders for Guisborough for new housing sites in the last year, where and how much of this money was spent in Guisborough and are any unspent/outstanding monies planned to be used.</t>
  </si>
  <si>
    <t>What are the council doing about planning, commissioning and operationalisation of social prescription, and what are the opportunities for the partners to bid or propose to help with this rolling out and what documents or reports can we give.</t>
  </si>
  <si>
    <t>Details for the team/individual responsible for investing council funds.</t>
  </si>
  <si>
    <t>Information regarding companies that currently hold permits to employ a child within the LAA</t>
  </si>
  <si>
    <t>All financial years between 2015 to 2018, how many deferred payment agreements do the council have, how much do the council charge for arranging these, what is the interest rate and how many people have been deemed to have deliberately deprived themselves of assets to increase eligibility for LA funding. How many occasions has the authority taken action to recover contributions and how much money have been recovered and the largest sum? What will the charge be in the upcoming financial year and the interest rate?</t>
  </si>
  <si>
    <t>Street work notice / opening notice for Redcar Lane, near Junction School Way TS10 2PW, going back far as possible due to damages to apparatus.</t>
  </si>
  <si>
    <t xml:space="preserve">Please could you inform us what system(s) your authority uses to handle information requests? For clarity that includes FOI, EIR, CAFCAS, etc. requests for information, as well as SARs/GDPR requests and also complaints handling.
providing the name of the vendor and country or origin of the software, costs involved, contract dates.  How many requests for years 2016-18 and url for public disclosure log.  The time it takes to log requests
</t>
  </si>
  <si>
    <t>How many specified exempt and general supported accommodation cases are currently receiving HB? Also, Also, how many Domestic Violence Hostel and LA Hostel cases are receiving HB? What is the highest eligible gross rent and core rent, as well as the lowest. How many general or exempt cases have been referred to the rent officer, and how many exempt cases are being paid where the LA are receiving 60% subsidy? Lastly, how many supported accommodation claims have received an unreasonably high rent decision?</t>
  </si>
  <si>
    <t xml:space="preserve">How many 16-24 year olds were referred to the LA housing authority/housing options team for: Young Offender Institutions, Secure Training Centres, Secure Colleges, Youth Offending Teams, Probation Services, Jobcentres, Social Services, Emergency Departments, Urgent Treatment Centres, Hospitals and Armed Forces. </t>
  </si>
  <si>
    <t>Clarification Sought 17/01/19</t>
  </si>
  <si>
    <t>Have the LA introduced an anti-idling fine, when was it introduced, the maximum, how many occasions the LA has fined drivers who idle and the amount of the fine given, as well as the number of fines for each month and year. How many council staff enforce the anti-idling policy and how many volunteers are used?</t>
  </si>
  <si>
    <t>What is the current National Client Caseload information system nccis 16-18 old management system provider and how much is paid annually? How much do the LA annualy pay to the current ASC &amp; C&amp;F software case management.</t>
  </si>
  <si>
    <t>A structure chart of the Procurement &amp; Finance departments, including names for each staff member.</t>
  </si>
  <si>
    <t>How many young carers under 18 are identified in the area from 2008 - present , the cost on support for these from 2008-present and does the authority run a dedicated service for young carers?</t>
  </si>
  <si>
    <t xml:space="preserve">Can you confirm the council has a policy that all positions within the council are required to be advertised to allow for a fair and transparent process which ensures the best candidate is selected to fill that position
</t>
  </si>
  <si>
    <t>The use of Time &amp; Attendance and Flexible Working Hours ("Flexi-time") software systems by the Council and statistics on employees using it</t>
  </si>
  <si>
    <t>for financial years 2015-present, how many people have been housed by the council  have died and in what types of housin.. How many reported to the coroner, requiring an inquest and what were the causes of death and ages. and how many total people housed at in each of accommodations.</t>
  </si>
  <si>
    <t xml:space="preserve">I request a full job description for the following post in your council :
Routes to Work and Employment Co-Ordinator.
Can you also supply the details of the relevant skills and experience required to fill this position
</t>
  </si>
  <si>
    <t>Information on publishing Non Domestic rates online, do we hold NDR credit and business rate teams contact details</t>
  </si>
  <si>
    <t xml:space="preserve">How many CPN or ASBOS have been issued in the LA since 2014. </t>
  </si>
  <si>
    <t>Do high streets within the LA have free public Wi-Fi, if so who funds and provides the service?</t>
  </si>
  <si>
    <t>Information regarding business rates accounts.</t>
  </si>
  <si>
    <t>Information regarding premises that are allowed to sell alcohol.</t>
  </si>
  <si>
    <t>R&amp;CBC employment policy and Local Government Pension Scheme Discretionary Policy Statement.</t>
  </si>
  <si>
    <t>Information regarding tariffs or fee structure paid to independent providers of domiciliary care, to include the specific rates paid as far back as 2014. The processes or protocols for identifying and commissioning suitable independent domiciliary care providers.</t>
  </si>
  <si>
    <t>PT &amp; FT workers on salaries over £80,000</t>
  </si>
  <si>
    <t>How many families open to children services do the LA refer to parenting assessment residential units? Which ones have been used in the last six months? Where are these based and how much do the LA pay for a mother and child placement per week?</t>
  </si>
  <si>
    <t>The amount of money the LA have spent on repairing roads from 2015-up to current date.</t>
  </si>
  <si>
    <t>Number of vehicles reported as abandoned, abandoned vehicles removed and destroyed, the amount of money spent and money in fines distributed by the LA from the year 2013-up to date.</t>
  </si>
  <si>
    <t>A list of items that can be collected and recycled via household kerbside collection.</t>
  </si>
  <si>
    <t>Request for copies of your staff disciplinary, conduct, and performance policies or procedures.  Please could this request include policies or procedures that are named differently to the wording above but that are equivalent?</t>
  </si>
  <si>
    <t xml:space="preserve">can you provide the name of the current educational placement (school) of any young people, 16 years of age and under, with educational health care (ehc) plans or statements, placed in independent or non-maintained provision for  the acadamic year 2017/18.
broken down under the following headings:
Category of Need (SEMH, ASD, etc.) 
Name of School 
Type of placement - (Day or residential placement) 
Cost of placement per year
</t>
  </si>
  <si>
    <t>In the last 5 years, has the council had any arrangements or contracts with so-called "property guardian" schemes (private security arrangements which place tenants into disused buildings to act as live-in security guardians) providing details of the contracts and costs and the addresses of these</t>
  </si>
  <si>
    <t>Please can you tell me how many victims of domestic abuse have approached the council for help finding new housing in each year over the past five years, including the outcome for each applicant and how many were priority and the reasons given. How many were not in priority and successfully appealed the councils decison?</t>
  </si>
  <si>
    <t>Information regarding business rates</t>
  </si>
  <si>
    <t>How many complaints received related to carers failing to turn up to a domiciliary home care since the year 2016</t>
  </si>
  <si>
    <t>Contact details for the Chief Information Security Officer, DPO, Information Officer, Head of IT, HR Manager and Compliance Officer/Manager.</t>
  </si>
  <si>
    <t>Since 2012, how many S.42 safeguarding reports have the LA recorded, involved the abuse and neglect of patients under 65 y/o with LD, in relation to this, list the reports and provide the person alleged to be responsible.</t>
  </si>
  <si>
    <t>The number of pregnant women who were given emergency housing in 2016-2018. What type of emergency housing each pregnant woman was given. Average length in weeks of the emergency housing. Details regarding any of those women were given emergency housing more than once. And who were given long term housing.</t>
  </si>
  <si>
    <t>Money spent on food and sustenance for staff, including food and drink, hospitality and events, breakfast and lunch and alcohol.</t>
  </si>
  <si>
    <t xml:space="preserve">Information regarding the average cost and time scale for filling in a pothole.
</t>
  </si>
  <si>
    <t>How much money has the LA spent on celebrities or famous people in 2016, 2017 and 2018. Including the cost of the event and transport to go and from the council.</t>
  </si>
  <si>
    <t>Details of lowest and highest awarded eligible core rent, and the details of the lowest and highest awarded gross eligible rent and the names of exempt accommodation providers in the area.</t>
  </si>
  <si>
    <t>Information regarding enforcement penalties that have been issued on Daisy Lane and Poppy Close in the past two years and how many parking complaints have been received on both.</t>
  </si>
  <si>
    <t>Software systems used in multiple departments and if the council are going under a procurement exercise in the next 12 months.</t>
  </si>
  <si>
    <t>Survey about average care home fees.</t>
  </si>
  <si>
    <t>Missed bin collections in 2018 and up to date.</t>
  </si>
  <si>
    <t>all internal economic, public finance and social impact assessments prepared for or by the council regarding the event of a no-deal Brexit, including all impact assessments that relate to the future of the local automotive sector.</t>
  </si>
  <si>
    <t>Information regarding equipment contracts in Adults and Communities and Children and Families.</t>
  </si>
  <si>
    <t>What is the council’s budget for maintaining the hard and soft landscaped areas of ground within the park and the selected areas of defective asphalt paying to footpaths within the park which were removed and replaced with tarmacadam surfacing, what was the cost of this?</t>
  </si>
  <si>
    <t>The mount money spent on filling potholes, the number of potholes filled and the amount of money paid in compensation due to damage caused by potholes in the years 2016-2018, also with the number of claims in each year.</t>
  </si>
  <si>
    <t>Information in relation to the BPA (British Parking Association); wanting to know when the LA first became a member, the reason, how it benefits the residents , benefits received and the annual costs for being a member.</t>
  </si>
  <si>
    <t xml:space="preserve">Information regarding expenditure on social care services for disabled children and families from 2019-2020, the increase of expenditure in real terms, maintain current levels of expenditure in real and cash terms and make cash reductions to current levels of expenditure. </t>
  </si>
  <si>
    <t>Information regarding current business account rates.</t>
  </si>
  <si>
    <t>All vehicles owned, leased or used by the council, hackney carriages licensed by the council and private hire vehicles; all along with fleet number, registration, vehicle type and department in responsible.</t>
  </si>
  <si>
    <t xml:space="preserve">The number of Romanian Nationals reisents in R&amp;C; Providing estimate if no record. </t>
  </si>
  <si>
    <t>Additional information to FOI 19/0110, asking for the total number of bins the council is responsible in collecting.</t>
  </si>
  <si>
    <t>Information regarding what the LA is going to do with a property 10 Wheatlands Drive, Marske.</t>
  </si>
  <si>
    <t>Information relating to number grave spaces available at present, broken down by site. Number of burials and cremations carried out since 2014. How long until the LA run out of space, any plans to expand and how much does it cost to be buried as well as crmated.</t>
  </si>
  <si>
    <t>Information regarding the number and specific details of complaints received regarding parking problems in Saltburn.</t>
  </si>
  <si>
    <t xml:space="preserve">How much did the council spend on Christmas trees and lights over 2018-19 period. </t>
  </si>
  <si>
    <t>Provide information regarding the cost, per month for Flatts Lane Normanby road closure order 2018.</t>
  </si>
  <si>
    <t>Information regarding current business rates accounts.</t>
  </si>
  <si>
    <t>Information regarding if the council use algorithms and/or artificial intelligence software in the process of delivering public services.</t>
  </si>
  <si>
    <t xml:space="preserve">Safeguarding And Accommodation Costs questions over the last 4 financial years regarding alerts triggered over childrens homes and what were these and alerts which triggered investigations.  </t>
  </si>
  <si>
    <t xml:space="preserve">From January 2018 to the day this request is processed, please provide a list of organisations and companies that have requested electoral registers and/or electoral register updates, overseas voters lists, and/or absent voters lists.
For each organisation/company, please provide details on what they requested and when they requested it. Please also indicate whether their requests were fulfilled
</t>
  </si>
  <si>
    <t xml:space="preserve">How many secondary schools are there in your district?
How many secondary schools have sixth forms?
How many school sixth forms have closed in the last three years?
How many schools are currently consulting on closing their school sixth form
</t>
  </si>
  <si>
    <t>Questions assessing the demand of elderly care in the UK at local authority level for Target Fund Managers</t>
  </si>
  <si>
    <t>Littering questions on what is littering, how many fines, the revenue, patroling of areas, price of an FPN for the last 5 years</t>
  </si>
  <si>
    <t xml:space="preserve">To ask the number of:
 a) housing planning applications refused 
b)  the percentage of housing planning applications refused 
c)  the percentage granted every year since and including 2016? 
</t>
  </si>
  <si>
    <t xml:space="preserve">When was the last time you conducted a review of air quality?
• Does the Local Authority have a LAQM area?
• How many members of the staff the Local Authority has employed specifically for air quality purposes?
•On how many occasions has your Local Authority used its specific legal powers (with reference to 1993 Clean Air Act), to “control and deal with dark smoke and harmful fumes from chimneys and industrial and trade premises”?
•Has your Local Authority brought in a local plan in order to reduce NO2 and CO2 emissions, if so, a) what year was this introduced, b) details of said Local Plan? 
• Has your Local Authority received any support from Highways England in the delivery of air quality plans, 2010 to present? 
</t>
  </si>
  <si>
    <t>Survey on Employees within the authority on how many, what departments, ethinicity, gender, sexual orientation and disabled/non disabled. Also how many have took ,redundancy, compusory redundancy, tupe transferred for 2010 and 2019</t>
  </si>
  <si>
    <t xml:space="preserve">1. How much did your local authority spend on aids and adaptations in each of the last four years? 
2. How much did you spend on aids and adaptations as a proportion of the social care budget in each of the last four years?
3. What forms of aids and adaptations did your local authority spend money on?
4. How many people did you support to secure aids and adaptations to their homes in each of the last four years? 
5. What proportion of people who have received aids and adaptations in each of the last four years have also had a care plan in place? 
6. How much of the social care budget was spent on prevention in each of the last four years?
</t>
  </si>
  <si>
    <t>Information regarding business rates.</t>
  </si>
  <si>
    <t>A copy of reports from all inspections by the council on zoos, safari parks and wildlife parks in the past three years. A copy any correspondence between council inspectors and zoos, safari parks and wildlife parks.</t>
  </si>
  <si>
    <t>Have we introduced PSPO’s since June 2017. Along with the number of fines and prosecutions for the offence of violation of a PSPO in the year 2018. CPN’s issued in the years 2016-17/2017-18. Number of fines issued for the offence of littering in the year 2018. Do we contract a third party company for the issuing of fines and the total number of fines and prosecutions for fly posting in 2018?</t>
  </si>
  <si>
    <t>Information relating to business rates accounts.</t>
  </si>
  <si>
    <t>Number of barristers, solicitors and qualified legal executives employed by the LA.</t>
  </si>
  <si>
    <t xml:space="preserve">Questionnaire about handymen employed by the LA.                                          
</t>
  </si>
  <si>
    <t>Top 10 construction projects that are due for completion in the next six months.</t>
  </si>
  <si>
    <t>In 2018, how many children were put into care where the child concerned was recorded as being transgender, and how many were undertaking medical services with a view of having a sex change and how many disputes were caused between the child and guardians because of wanting a sex change?</t>
  </si>
  <si>
    <t>How much money has been spent correcting road signs spelt wrong and any other way of being wrong, all since 2016.</t>
  </si>
  <si>
    <t>Details of all premises licensed to sell Cat. 2 &amp; 3 fireworks in 2018 in the local area.</t>
  </si>
  <si>
    <t>The amount of adult, children and transitional social workers in the LA. As well as the training budget for all, in 2017/18. Training courses the LA commissioned in 2017/18 for adult, children and transitional social workers.</t>
  </si>
  <si>
    <t>Does the council have any contract in place for suppliers to undertake DoLS or BIA assessments on behalf of the council? Providing names of organisations, start and date finish date of contract and the monetary value applied to any agreements.</t>
  </si>
  <si>
    <t>Waste management licence number of each facility, postcode and full address fo the facility, the percentage of the waste that goes in each facility and the EWC codes to show what waste is allowed be at the site.</t>
  </si>
  <si>
    <t>Full JD of Apprentice Co-Ordinator within Adult &amp; Children services.</t>
  </si>
  <si>
    <t>GIS data on Conservation areas, local wildlife, local nature reserves, landscape character areas, district boundaries, public rights of way and TPOs.</t>
  </si>
  <si>
    <t>Information regarding business rate accounts.</t>
  </si>
  <si>
    <t xml:space="preserve">How many evictions the council made in 2018 relating to the following of a death of a secure tenant because there was no right for other occupants to succeed the tenancy. Section 160 Localism Act 2011. </t>
  </si>
  <si>
    <t>Has there been any previous incidents of misconduct in a public office within RCBC.</t>
  </si>
  <si>
    <t>Questionnaire relating to children leaving care, such as, how many children were defined as in care or looked after within the LA. The planned budget, what was spent, how many care leavers the LA supported and what was spent on children leaving care.</t>
  </si>
  <si>
    <t>The number of primary and secondary age children in elective home education in 2013 and in 2018. Total number of both in 2013 and 2018.</t>
  </si>
  <si>
    <t>How many deferred payment agreements do the LA have, how much do we charge for arranging agreements as well as interest. What action has the LA taken to recover contributions towards care charges.</t>
  </si>
  <si>
    <t xml:space="preserve">A breakdown of funds that have been spent on new tourists events, what events have been funded, who has received the funding and whether it was used for capital or revenue. </t>
  </si>
  <si>
    <t xml:space="preserve">Does the LA operate an in-house household waste &amp; recycling collection service, commercial waste in and outside of LA’s boundaries. Do the LA charge VAT on commercial collection and do the LA keep separate accounting records, including apportionment of costs, relating both to household collections and commercial collections. </t>
  </si>
  <si>
    <t>Summary of all health and safety related incidents in 2018 that involved authority owned buses &amp; welfare vehicles fitted with a wheelchair passenger lift.</t>
  </si>
  <si>
    <t>Survey relating to new applications and renewals for the purpose of selling animals as pets.</t>
  </si>
  <si>
    <t xml:space="preserve">Information regarding children using car seats, does the LA provide specialist car seats to children with disabilities, in 2017/’18 how many car seats were provided by the LA to children with disabilities. Do the LA have an active register, how many disabled children are on that and </t>
  </si>
  <si>
    <t xml:space="preserve">1. Please provide the contract end dates for schools that the local authority or the third party contractor provides broadband connectivity to.
2. Please state the notice period required by schools, with yourselves or the third party contractor, to terminate their broadband connectivity contract.
3. Please state the content filtering and firewalls, you or the third party provide to schools in relation to internet security/online safety?  
4. What carrier/supplier does your Local Authority use for broadband services?
5. If the Local Authority no longer manages or provides broadband connectivity services to schools, please provide the date the service ceased and who is now the contracted third party providing such services?
</t>
  </si>
  <si>
    <t>Number of Council Tax complaints to magistrates for Liability orders imposed within last 5 years, including court fees paid, length of hearing, how many undefended/defended, total costs awarded to billing authority.  Costs for our solictors to prepare/attend hearings and names of accounts that are limited companys.</t>
  </si>
  <si>
    <t>Question on the ownerships of libraries, youth centres,community centre and any funded childrens centres from 2010/11 and compared to 2018/19 and whether any were subjected to community transfer if not owned.  Also bus routes that were subsidised by the council in 2010/11, including the operator of each route; the operator and route number and compared to 2018/19</t>
  </si>
  <si>
    <t xml:space="preserve">How many lollypop men/ladies/crossing patrol staff were employed by the council in 2008/09 compared with 2018/19?
Please can the council provide a list of locations where staff no longer patrol when compared with ten years ago.
Please can the council provide a list of new locations now patrolled in 2018/19 which weren't in 2008/09. 
</t>
  </si>
  <si>
    <t>How many closed or dormant council tax accounts do the LA have in credit and how much money is the accounts, the process for applying to get one’s money from the accounts and how many closed or dormant council tax account did the LA have in credit on year ago.</t>
  </si>
  <si>
    <t>Information relating to noise complaints.</t>
  </si>
  <si>
    <t xml:space="preserve">Potentially trafficked children we have ID’d in the last 12 months, how many are non-UK Nationals. </t>
  </si>
  <si>
    <t>How many complaints were received about noise in 2018 and 2019 to date.</t>
  </si>
  <si>
    <t xml:space="preserve">List of all most up-to-date businesses, including address, ratepayer, reference code, occupied/vacant, current relief and rateable value </t>
  </si>
  <si>
    <t>questions on the responsibility for dealing with kinship (also known as family and friends care) support and placements, including contact details, policies, and financial spends/costs</t>
  </si>
  <si>
    <t>how much is being collected by local authorities in Section 106 and Community Infrastructure Levy (CIL) payments and how much is being spent from those funds.</t>
  </si>
  <si>
    <t>Details of all food businesses that made an application to be registered with you in accordance with Regulation (EC) No 852/2004 Article 6(2)  between the 1st November 2018 and the 5th February 2019, including name and address of business, type of food activity and contact details as registered.</t>
  </si>
  <si>
    <t>06/02/2019</t>
  </si>
  <si>
    <t>Refused under S84 as we consider this a  request for a declaration, rather then for recorded information held by the authority</t>
  </si>
  <si>
    <t>Can you confirm that Redcar and Cleveland Council are legally obliged to adhere to their own policies and procedures</t>
  </si>
  <si>
    <t>All questions relate to people with a formal diagnosis of dementia receiving a long-term support in the year 2016-17 &amp; 2017-18.</t>
  </si>
  <si>
    <t>Information relating to business rate accounts.</t>
  </si>
  <si>
    <t>How many adults with learning disabilities do the LA support out of county, reside in long-stay hospitals, who could be moved under the Transforming Care Act and the current challenges the LA are facing to support provision of adults with learning disabilities.</t>
  </si>
  <si>
    <t>Information relevant to IT strategy and expenditures for secure mobile working.</t>
  </si>
  <si>
    <t>Contact information of the Veterans Officer within the LA.</t>
  </si>
  <si>
    <t>Name of the Enforcement Manager and which directorate within the LA holds a portfolio for enforcement and parking. Is a vehicle used for parking and permit enforcement.</t>
  </si>
  <si>
    <t>How much of LOBO debt has been repaid and refinanced with PWLB debt?</t>
  </si>
  <si>
    <t xml:space="preserve">Number of volunteers and employees under 16, between 16 &amp; 18 and over 18 years old. </t>
  </si>
  <si>
    <t xml:space="preserve">Information regarding care leavers aged between 16 and 25, the total number of the cohort, the number in receipt of 100% discretionary reduction and 50% or less discretionary reduction </t>
  </si>
  <si>
    <t xml:space="preserve">When was the last traffic survey of Guisborough town centre?
When is the next traffic survey planned?
</t>
  </si>
  <si>
    <t xml:space="preserve">Job descriptions </t>
  </si>
  <si>
    <t>Which single street in the LA area, has produced the highest income from parking enforcement in 2017/2018 financial years, and the number of tickets issued and the income to the council of motorists paying parking enforcement fines.</t>
  </si>
  <si>
    <t>Number of children deemed under 18, who were unaccompanied asylum seeking children, not accompanied by close family, accompanied by closed family, unclear whether they were or weren’t, children who were deemed foreign nationals, and British national children deemed foreign nationals, all who; had a death record of a number of options.</t>
  </si>
  <si>
    <t>Number of adults deemed between 19 &amp; 24, who were unaccompanied asylum seeking adults, not accompanied by close family, accompanied by closed family, unclear whether they were or weren’t, adults who were deemed foreign nationals, and British national adults deemed foreign nationals, all who; had a death record of a number of options.</t>
  </si>
  <si>
    <t>Whether the A1043 road is a bypass or not, and if so, what makes it a bypass different from any other road.</t>
  </si>
  <si>
    <t>Care leavers who are in receipt of a discretionary reduction in council tax liability issued within Section 13A of the Local Government Finance Act 1992. The total number of the cohort, the number in receipt of 100% discretionary reduction and the number in receipt of 50% or less discretionary reduction.</t>
  </si>
  <si>
    <t>All time figure of how much money has been provided to the organisation. An annual breakdown of the name of the money provided, the annual sum of money provided, the department or individual responsible inside the council for signing off the money and the point of contact in the tyne and wear anti fascist association for both communication and receiving the money.</t>
  </si>
  <si>
    <t>In the last year, how many families have been referred to outside agencies to support these families in developing parenting skills, which providers have the LA used, how much did the LA pay for each placement per week and how were these providers found.</t>
  </si>
  <si>
    <t>COmplete</t>
  </si>
  <si>
    <t>Questions relating to independent visitor services and whether our services provide it internally or externally</t>
  </si>
  <si>
    <t xml:space="preserve">Please can you provide all complaints regarding cycling in the Redcar and Cleveland area for the last 3 years.
Please include location on the complaint and how they were resolved or not.
Especially any road conditions or blocked routes.
</t>
  </si>
  <si>
    <t>How much money has been spent by Redcar and Cleveland Council on disability projects within the area between January 2015 and January 2019?</t>
  </si>
  <si>
    <t>11/02/2019</t>
  </si>
  <si>
    <t>17/01/2019</t>
  </si>
  <si>
    <t>24/01/2019</t>
  </si>
  <si>
    <t>Questions relating to care workers from 2013-2019 for complaints for failing to show up, cancelation visits, late visits and how late, complaints for late visits.  How many care workers do you employ that make home visits and how many were made within 2013-2019</t>
  </si>
  <si>
    <t xml:space="preserve">Can you provide me with all Opening Notices: REDCAR LANE NEAR 36 WHEATLANDS PARK REDCAR TS10 2PE </t>
  </si>
  <si>
    <t xml:space="preserve">Can you inform me if Redcar and Cleveland Council have, on any occasion, been found to have not followed their own policies and the subsequent action taken
</t>
  </si>
  <si>
    <t xml:space="preserve">Up to the present day, what have been the council’s costs regarding implementation of the Care Act?a) The relevant project or strand of the Care Act (e.g. work on assessing and shaping the local care market) and 
b) Type of expenditure (e.g. event to engage with local providers). 
</t>
  </si>
  <si>
    <t>Clarification sought 12/02/2019</t>
  </si>
  <si>
    <t>If the LA have any records in relation to the removal or decommissioning of tanks at the former skippers lane service station.</t>
  </si>
  <si>
    <t>Asking about the number statements of educational needs for children in the authority from May 2018 and transitioning from Primary to secondary schools from September 2018/19</t>
  </si>
  <si>
    <t>1. Details of all Community Asset Transfers which have been made by the authority since 2000.   2. Details of all Assets of Community Value which have been listed in your area since 2011, as required by the Localism Act 2011. 3. Details of any Community Engagement Strategy or Policy</t>
  </si>
  <si>
    <t xml:space="preserve">1. A list with the names of all the textile recycling collectors that currently operate textile recycling banks in Redcar and Cleveland Borough Council on council sites and council land. 
2. The number of textile recycling banks placed in Redcar and Cleveland Borough Council which are operated by private companies on council sites and council land. 
3. The number of textile recycling banks placed in Redcar and Cleveland Borough Council which are operated by charities on council sites and council land. 
</t>
  </si>
  <si>
    <t>how many days have your council workers been on strike in the past 12 months?</t>
  </si>
  <si>
    <t>13/02/2019</t>
  </si>
  <si>
    <t>ERP software solution, CRM system, HR &amp; payroll software and the organisation’s primary corporate finance software, the suppliers, brand, description, number of users, annual spend, contraction duration, contract start, end and review date and contact details for all.</t>
  </si>
  <si>
    <t>RIPA, over the past five financial years, up to date, broken down surveillance, covert surveillance, directed surveillance and intrusive surveillance.</t>
  </si>
  <si>
    <t>Name of the housing association responsible for 23 Mapleton Cres, Redcar, TS10 4SE.</t>
  </si>
  <si>
    <t>Full structure chart of the education department and who looks after the school improvement services.</t>
  </si>
  <si>
    <t>Information regarding to business rate accounts.</t>
  </si>
  <si>
    <t>Names of managers within the SEN service.</t>
  </si>
  <si>
    <t xml:space="preserve">Number of claims made for discretionary housing payments and the number of awards for the financial years from 2013 to 2018. </t>
  </si>
  <si>
    <t xml:space="preserve">Name of the systems and providers for adult and children’s case management system. The current spend on these systems, along with the contract start and end dates. Will there be a new system for either in the current or next year. </t>
  </si>
  <si>
    <t>Number of court summons that have been issued for former students January 1st ’18 – January 1st ’19 for refusal of paying council tax.</t>
  </si>
  <si>
    <t xml:space="preserve">Do the LA distribute any free promotional disposable nappies, if so, which brand, which services are these distributed at and how many parents use such facilities annually. </t>
  </si>
  <si>
    <t>FOI/19/1151</t>
  </si>
  <si>
    <t>FOI/19/1152</t>
  </si>
  <si>
    <t>FOI/19/1153</t>
  </si>
  <si>
    <t>FOI/19/1154</t>
  </si>
  <si>
    <t>FOI/19/1155</t>
  </si>
  <si>
    <t>FOI/19/1156</t>
  </si>
  <si>
    <t>FOI/19/1157</t>
  </si>
  <si>
    <t>FOI/19/1158</t>
  </si>
  <si>
    <t>FOI/19/1159</t>
  </si>
  <si>
    <t>FOI/19/1160</t>
  </si>
  <si>
    <t>FOI/19/1161</t>
  </si>
  <si>
    <t>FOI/19/1162</t>
  </si>
  <si>
    <t>FOI/19/1163</t>
  </si>
  <si>
    <t>FOI/19/1164</t>
  </si>
  <si>
    <t>FOI/19/1165</t>
  </si>
  <si>
    <t>FOI/19/1166</t>
  </si>
  <si>
    <t>FOI/19/1167</t>
  </si>
  <si>
    <t>FOI/19/1168</t>
  </si>
  <si>
    <t>FOI/19/1169</t>
  </si>
  <si>
    <t>FOI/19/1170</t>
  </si>
  <si>
    <t>FOI/19/1171</t>
  </si>
  <si>
    <t>FOI/19/1172</t>
  </si>
  <si>
    <t>FOI/19/1173</t>
  </si>
  <si>
    <t>Period - 
Data Validation</t>
  </si>
  <si>
    <t>Response Time - 
Data Validation</t>
  </si>
  <si>
    <t>Request
Status - 
Data Validation</t>
  </si>
  <si>
    <t>Response Type - 
Data Validation</t>
  </si>
  <si>
    <t>Exemption Reference - 
Data Validation</t>
  </si>
  <si>
    <t>Clarification - Pending</t>
  </si>
  <si>
    <t>Lapsed</t>
  </si>
  <si>
    <t>Exception Reference - 
Data Validation</t>
  </si>
  <si>
    <t>A report known as ‘Hazelgrove’ issued around December/January 2019 commissioned by Stephen Brown of Licensing Department. The report was regarding the Hazelgrove development (Residential / Caravan Park)</t>
  </si>
  <si>
    <t>The significance of air and noise pollution on the occupiers of new residential properties. I am particularly interested in the role the NPPF has played in sustainable development with regard to the social objective of delivering healthy communities.</t>
  </si>
  <si>
    <t>Survey about homelessness, including questions such as, how many people have approached the LA April 1st 2018 threatening they’re homeless or stated that they are, how much money has been allocated to prevent this, how many have be relieved.</t>
  </si>
  <si>
    <t>Information regarding car parking charges, such as: is the LA responsible for collecting car parking charges, if so, how much revenue on top of what has been collected since 2015 up to 2018.</t>
  </si>
  <si>
    <t>Information regarding SEND statistics, including information such as the number of children aged 5-16, who received free home to school transports by the LA, the number of children of compulsory school age with SENT or ECHP statemnts who were being educated outside the LA area.</t>
  </si>
  <si>
    <t>Information relating to any sports facilities with changing rooms which are owned or run by the council or outsourced.</t>
  </si>
  <si>
    <t>Does the Council use a cloud provider for emails, home folders or corporate back up systems and do they use a back up system.  If so which?</t>
  </si>
  <si>
    <t>2 requests the same, asking for Educational Psychology person called 'Rob' - full name and contact details as may be making a complaint.</t>
  </si>
  <si>
    <t>Rateable values over £5000 for council tax Non Domestic rates information</t>
  </si>
  <si>
    <t>S43 commercial interests</t>
  </si>
  <si>
    <t>I would like to know whether state schools within your local education authority serve a) nitrite-cured ham in their school meals and b) other processed meats containing nitrites in their school meals, including but not limited to bacon, salami or chorizo.</t>
  </si>
  <si>
    <t>Send the names and contact details, including email address of any/all person(s) who are involved in the decision making-process for the Procurement of Telecoms and IT Hardware and Services for your organisation. (Eg Procurement, IT, Sustainability roles)</t>
  </si>
  <si>
    <t>Conducting a piece of research in to complaints processes in health and social care for financial years 2013-19, including spend on independent NHS complaints Advocacy service. Does the LA directly provide or commission complaints advocacy services and share information to relevant local partners</t>
  </si>
  <si>
    <t xml:space="preserve">The amount of money the local authority has collected in non-domestic rates from a) NHS hospital and GP surgeries, and b) private hospitals in each of the past four financial years.
2) The amount of business rate relief claimed by private hospitals in each of the past four financial years.
</t>
  </si>
  <si>
    <t>19/02/2019</t>
  </si>
  <si>
    <t>Questions on number of employees that work for the LA and schools, FTE, absence days lost from sickness from feb 2018 -Jan -2019 and average age of workforce</t>
  </si>
  <si>
    <t>Questions about services to resisdents and the software used to provide them, particularly Customer Relationship Management including annual spend for years 2017-18</t>
  </si>
  <si>
    <t>Clarifcation Sought 16/01/19
Clarification received 22/01/2019</t>
  </si>
  <si>
    <t>Clarification Sought 17/01/19
Clarification given 18/01/2019</t>
  </si>
  <si>
    <t xml:space="preserve">What was the price of a school meal (ie, how much was charged to parents) for each of the last five academic years? Broken down into primary and secondary schools. </t>
  </si>
  <si>
    <t>Regarding the technical housing standards 2015 and the amount of proposed new dwellings  given planning permission by the council that meet or do not meet these standards and what type of dwelling.</t>
  </si>
  <si>
    <t xml:space="preserve">Questions relating to parking costs from August 2016-present </t>
  </si>
  <si>
    <t>Day 10</t>
  </si>
  <si>
    <t>How many residential care homes based outside the boundaries of the LA area have the LA commissioned in the last four financial years, what was the home furthest from the LA area. As well as the total amount spent inside and outside of the LA area.</t>
  </si>
  <si>
    <t>Has the council used an external organisation to provide children’s social work to complete specific piece of time bound work. The number of children’s social workers provided and the area they worked in. Date of start and finish, name of organisation and total amount charged.</t>
  </si>
  <si>
    <t>How many referrals to children’s services regarding pupils who had self-harmed since 2013 to December 2018.</t>
  </si>
  <si>
    <t>Do we have any BMV 20% repossession and HMOs properties you have on your portfolio that we can publish</t>
  </si>
  <si>
    <t>What electronic case management systems are used by social workers at your local authority.Date it was installed, cost, any mobile devices issued and can these use the Case Management systems?</t>
  </si>
  <si>
    <t xml:space="preserve">All questions related are from 1st February 2019: who provided/employed the health visitors commissioned by your local authority?
How many whole time equivalent health visitors were employed by that organisation?
How many children under-5 years of age are there in your local authority area?
Are there any plans to review/change who provides health visitors in your local authority area? If there are, what timeline is being used to make these decisions?
Who is the responsible manager for the health visiting service. Please also provide their email address. 
</t>
  </si>
  <si>
    <t>Questions about services to residents and the software used to provide them, particularly Customer Relationship Management systems where used, including annual spend for years 2017-18</t>
  </si>
  <si>
    <t xml:space="preserve">The total number of live-in care packages purchased this financial year of ages over and under 65. Total number of 24-hour homecare and complex packages purchased in this financial year. </t>
  </si>
  <si>
    <t>Who is the section 151 Officer for the LA, how long have they been in their post, who do they report to, are they permanently appointed and what is their salary 2018-19.</t>
  </si>
  <si>
    <t>A full list of all words that are blocked by the council’s server.</t>
  </si>
  <si>
    <t>Total number of pupils placed on part-time timetables within the LA. Including children with SEND, risk of exclusion, for more than a whole academic year and without formal consent of a guardian.</t>
  </si>
  <si>
    <t xml:space="preserve">How many children playgrounds were managed by the LA, been closed or cancelled, how much LA money has been spent on playgrounds since 2009. How many playgrounds are due to close within the next year. </t>
  </si>
  <si>
    <t>How many dwellings have been vacant in the LA each year from 2016 to 2018. Number of bedrooms for the vacant dwellings and vacant dwellings earmarked for demolition in 2018. Amount of time the dwelling have been vacant.</t>
  </si>
  <si>
    <t>How much money has been received since 2009 from central government to specifically fix the problem with potholes, how much has the LA received so far, as of the 2018 budget from the Chancellor.</t>
  </si>
  <si>
    <t xml:space="preserve">Information regarding council tax reduction for working-age claimants for 2019/2020 and identify changes from 2018/2019. </t>
  </si>
  <si>
    <t>Information regarding cost of processing and administering selective licence schemes. Including how long applications take to process and the formula that is used to calculate the fee level.</t>
  </si>
  <si>
    <t>How many tree preservation orders have the council served that are still valid, how old is the oldest TPO that is still valid.</t>
  </si>
  <si>
    <t>Information regarding telephone equipment, including what organisation installed them, when it was installed, when will the contract end, when will the current ISDN service be replaced.</t>
  </si>
  <si>
    <t xml:space="preserve">Application households accommodated by the LA in B&amp;B hotels, The numbers in such accommodation with pregnant and dependent children and children for more than 6, 13, 26 and 52 weeks. </t>
  </si>
  <si>
    <t xml:space="preserve">The amount of LBGT individuals and couples and individual and couples that applied, were approved and went to adopt and foster. The average wait time for approved applicants to have a child placed with them and who had a child placed with them. </t>
  </si>
  <si>
    <t xml:space="preserve">The number of road studs that are replaced annually in the UK within the area. As well as the total miles of roads that your calculation is taken from our region. </t>
  </si>
  <si>
    <t xml:space="preserve">A copy of the LA’s most recent sufficiency statement for LAC services. The LA plans to publish the next update to its sufficiency statement for LAC services. In 2018, how many foster carer de-registration which were initiated by the carer, how many exit interviews were offered and a summary of the reasons for deregistering. </t>
  </si>
  <si>
    <t>Information regarding social care appeals, such as, what defines an appeals process. What other sources of national guidance or legislation helped informed and define the appeals process and what time limit is set to resolve appeals.</t>
  </si>
  <si>
    <t>The number of high streets and the number and the proportion of disused, how many A1 &amp; A2 facilities have opened and closed over the last 12 months. Operators of gym facilities have applied for change of us from the A1 or A2 classification to the D2 classification over the last 12 months.</t>
  </si>
  <si>
    <t xml:space="preserve">How many in year school admission application forms did the LA receive in the academic year 2017/2018. Do parents/carers give a reason on the form for the need for a change of school. Breakdown of the reasons for requesting the reasons for requesting a transfer. </t>
  </si>
  <si>
    <t>Budget for youth services; Number of youth centres supported by the council; Number of staff; Number of places in youth services.
The number of youth centres or major youth projects that have closed.  Any confirmed spending and any anticipated youth centre closures.</t>
  </si>
  <si>
    <t>How many instances are recorded of missing, then returned children between 2014-2019. Of how many were more than once runaways. Summary of the recorded outcomes taken for all completed RHIs.</t>
  </si>
  <si>
    <t>The name of the employee responsible for health and safety, along with their job role. Does the council have a dedicated health and safety manager and a dedicated health and safety software management system.</t>
  </si>
  <si>
    <t>The amount of people who have rented beach huts for 50 years and less. As well as, the longest period of time allowed to rent a beach hut. The amount of people who are connected to the council who have had a beach hut for 50 years and longer.</t>
  </si>
  <si>
    <t>Dates as to when a grassed area became in council control.</t>
  </si>
  <si>
    <t xml:space="preserve">How many Groundskeepers the council currently directly employs to maintain sports pitches in its area? </t>
  </si>
  <si>
    <t>What was the budget that was assigned to improve disabled accessibility in the 2019-2020 financial year, as well as future plans that are in place in improve disabled accessibility, how many complaints have been received from 2014, up to date.</t>
  </si>
  <si>
    <t>NDNR credit balances</t>
  </si>
  <si>
    <t>Went directly to department</t>
  </si>
  <si>
    <t>A list of all homecare services currently commissioned, start and end dates of contracts, how many staff each provider employs, the nature of all contracts, how much is a contracted allocated.</t>
  </si>
  <si>
    <t>Do councillors have privacy notices?</t>
  </si>
  <si>
    <t xml:space="preserve">Information and documents of grant of easement pursuant in relation to discharge of hgihways water into a current water course. </t>
  </si>
  <si>
    <t>All copies of briefing material present to councillors since 1st Jan 2018 which relates to future of local automotive sectors and the suppliers.</t>
  </si>
  <si>
    <t>How many social workers are employed directly with the LA and work within mental health provision. To this question, of how many include approved mental health professional workforce. Formal and informal arrangement the LA have with local NHS providers and do the LA commission any mental health social work provision from a third party provider.</t>
  </si>
  <si>
    <t>Earmarked budget allocated by the LA from the financial year 2015/16 to 2018/19 for different departments within the council.</t>
  </si>
  <si>
    <t>Full name and official contact details of the councillor responsible for route to work and routes to employment. External impartial agency or department if an issue is to be investigated in regards of the council.</t>
  </si>
  <si>
    <t>A list of all animal boarding services that have a boarding licence.</t>
  </si>
  <si>
    <t xml:space="preserve">Do the council operate their own fleet of vehicle or use third party contractors. What quantities do the council generate per year for interceptor waste and road sweeping waste. Does the council offer facilities for third parties to tip waste at a council owned/run depot. </t>
  </si>
  <si>
    <t xml:space="preserve">How much has fly tipping increased in the borough and how much fly tipping there is. And do the council catch and prosecute offenders. </t>
  </si>
  <si>
    <t>In the LA what eggs are purchased and used for catering and is it possible for caged eggs to be used in public institutions under the LA.</t>
  </si>
  <si>
    <t>How many current valid ENCTS bus passed issued by the LA are in current circulation. How many OAP versions, how many ordinary disabled and disabled with a companion.</t>
  </si>
  <si>
    <t>How many potholes on all roads and carriageways were in recorded in each year since 2009-10’. How much money was spent on fixing them. How many claims have been related to vehicle damage and injury cause by potholes that were paid out by the council. As well as the overall compensation by the council for successful claims.</t>
  </si>
  <si>
    <t>How many compulsory school aged young people were not registered on a school roll. Of these how many were accessing FT &amp; PT alternative education and how many were not accessing in any alternative education.</t>
  </si>
  <si>
    <t xml:space="preserve">Number of PCNs issued by the council in 2018 or in the last twelve-month since 2015. 
PCNs which have been challenged, ones that were made online, post or by other means. As well as PCNs which were upheld by the LA.
</t>
  </si>
  <si>
    <t xml:space="preserve">The number of registered childrens homes operated by the LA and by an independent as of 1st January 2018 and 2019. Current number of LAC and LAC placed within LA and Independent childrens homes. </t>
  </si>
  <si>
    <t>The number of Community Protection Notices and warnings issued from 2016-2018 and information relating to each CPN issued</t>
  </si>
  <si>
    <t>Total number of adult serious case reviews undertaken for each year since 2006, Internet address for these review publications, how long these are kept and requests/downloads for these publications</t>
  </si>
  <si>
    <t>Child Serious case reviews for each year since Reg 5 of the LSCB Regs 2006 total amount, Internet address for these review publications, how long these are kept and requests/downloads for these publications</t>
  </si>
  <si>
    <t>Total number of FTE equivalent child and separately, adult, social worker posts for the last ten years, percentage vacancy rate for each quarter for agency staff and the average caseload for a social worker.</t>
  </si>
  <si>
    <t>on website</t>
  </si>
  <si>
    <t>Questions on FOI stats over the last 10 years</t>
  </si>
  <si>
    <t>Information regarding new businesses  from 15th Feb to 8th March 2019</t>
  </si>
  <si>
    <t>FOI same as FOI 19/0192</t>
  </si>
  <si>
    <t>Name and contact details of the IT decision Maker who is responsible for the implementation of software in the council</t>
  </si>
  <si>
    <t>Whether RCBC have an Armed Forces Covenant Champion/or implementing one and if there is a forum for it</t>
  </si>
  <si>
    <t>Number of pupils applied for Secondary School place in Sept 2018 &amp; 2019 and how many were told by 1st March 2018 &amp; 2019 and how many have still not been told this year?</t>
  </si>
  <si>
    <t xml:space="preserve">Information on compensation cases for accidents involving children on school premises for years 2014-1st March 2019.  To include number of cases settled with payouts and total amount, plus details of accident, and breakdown of award and fees.
</t>
  </si>
  <si>
    <t>Requester Withdrew on 25/01/2019</t>
  </si>
  <si>
    <t xml:space="preserve"> </t>
  </si>
  <si>
    <t>From 2013 information regarding knifes or similar offensive weapons have been seized in schools primary and secondary, genger and age of offender and how many injury victims and if pupils,visitors or teacher.  Was Hospital treatment needed and how many have be excluded from schools with possession?</t>
  </si>
  <si>
    <t>A copy of the council’s enforcement policy, trading standards service plan and food law service plan. How many primary authority partnerships of the TS department have, provide food standards cover and do they provide paid for food standards business advice. What year did the service start providing this option and if not, is this a potential avenue in the future. Also, do the TS department conduct joint working with Environmental Health on food standards issues.</t>
  </si>
  <si>
    <t>Number of allegations of workplace bullying, sexual harassment, racial discrimination and religious discrimination reported within the council by present and former staff from the start of 2000 to the end of 2018. Of these, how many resulted in some form of disciplinary action. Also, the number of NDA signed by former or current staff from the start of 2000 to the end of 2018. Largest amount paid out to an individual who signed a NDA and the number of NDA agreements signed and paid out to alleged victims of sexual harassment, workplace bullying, racial discrimination and religious discrimination and the largest amount paid out.</t>
  </si>
  <si>
    <t>Late - clarification from dept requested 22/02/2019                                                      Second response given - 14/03/19</t>
  </si>
  <si>
    <t>Is the council intending to produce both an updated statement of common ground in light and agree to a joint travel plan with Middlesbrough Council given that both LA’s need to agree to a cohesive infrastructure strategy to implement this development.</t>
  </si>
  <si>
    <t>How many council owned public football pitches do the LA operate, operated in the year 2009/10 and how many were sold or closed since 2009/10.</t>
  </si>
  <si>
    <t xml:space="preserve">Who is the LA’s current STI self-testing provider, what year was that contract given, was it awarded to the online provider as part of an open tender procurement process or as a single tender waiver, how much has been spent on this provider in the last four years, how many online testing kits were issued, returned and processed, how many insufficient samples and how many tested positive. </t>
  </si>
  <si>
    <t>How do the LA monitor attendance and assessment data collection for LAC in the LA’s care both in and out of the area. How many students are monitored, who provides this service, what is the contract value per annum and when is it the contract due for renewal.</t>
  </si>
  <si>
    <t xml:space="preserve">The number of PCNs served for parking violations and driving in bus lanes, total amount received from PCNs, number of PCNs appealed, upheld and total amount refunded for upheld appeals. </t>
  </si>
  <si>
    <t>For children under 5 w/ suspected autism in the LA, what is the duration in weeks or months from receipt of referral to a diagnosis appointment. Number of children under 5 receiving a formal diagnosis of autism in the LA in the last full year. What was the average age of these children at the point of formal diagnosis. Does the LA have a local autism strategy group recommended by the NICE guidelines.</t>
  </si>
  <si>
    <t>Estimated total monetary cost to the LA of the introduction of UC since its start in 2013.  Total value of any crisis loans funded by the LA and given to UC claimants, the total funding given to third-sector organisations for supporting UC claimants and the cost to the authority for offering support or advice to UC claimants who are in financial difficulty or struggling with the process of claiming UC all since the 1st January 2013.</t>
  </si>
  <si>
    <t xml:space="preserve">Total amount of council tax which was unpaid since 2012/13 including any arrears in 2018/19. The amount which was owed but never paid by UC claimants since 2012/13 and including any arrears in 2018/19. The number of households in receipt of UC which are currently in arrears with their council tax. Has the authority had to reduce the number of housing officers dealing with benefit queries? </t>
  </si>
  <si>
    <t>How many children had went missing from children’s residential care that is ran by the LA, what is the youngest age of a child who went missing from residential care, how long were they missing and what was the sex of the child. What is the longest amount of time a child was missing from residential care ran by the LA. Figures since 2015 up to date.</t>
  </si>
  <si>
    <t xml:space="preserve">Number of adopted children with active letterbox and unique letterbox contact arrangements active. How long is an archived copy of letters held on record. Number of arrangements which are reviewed in order to ensure that they are appropriate and approved or rejected before being sent on to the recipient. Along with the number of adopted children with active direct contact arrangements with a birth relative, active unique direct contact arrangements and the number of direct contact arrangements which are supervised by the LA against those that are unsupervised </t>
  </si>
  <si>
    <t>In 2017, how much did the council spend on interpreting services. Do the LA service interpreting requirements in-house or is it outsourced to a third-party company. Who is the senior responsible officer for interpreting services at the council.</t>
  </si>
  <si>
    <t>Number and percentage of children identifying as coming from GRT communities aged 5-18 in full time and not in full time, mainstream education, in full time education but in a non-mainstream setting and home educated.</t>
  </si>
  <si>
    <t xml:space="preserve">How many LOBO loans has the LA restructured, refinanced or for which the terms of the contracts have changed since 2015, along with the internal reference number, principal of the original lobo loan and initial counter party, provide copies of new contracts and provide invoices for the broker fees for the refinancing </t>
  </si>
  <si>
    <t>How many children overall are in care or are looked after, currently being fostered and are in a care home within the LA.</t>
  </si>
  <si>
    <t>Number of Adults with sensory/hearing impairment in care placements from 2014 -2019 and if funded by local authority and what care placements.</t>
  </si>
  <si>
    <t>A list of all secondary, middle and upper schools in the area and whether they were oversubscribed and not-oversubscribed on national offer day 2019. Total number of places offered at each school on national offer day. Number of on-time applicants. Admission criterion under which the last successful applicant was admitted on offer day. Home-to-school distance of the last successful applicant.</t>
  </si>
  <si>
    <t>Information regarding credit balances with Small Business Rates Relief.</t>
  </si>
  <si>
    <t>Food business establishments, how many allergic reactions, how many allergens were identified, which ones were responsible, type of food business, mislabelling, potentially life threatening, EPN served.</t>
  </si>
  <si>
    <t xml:space="preserve">How freq. is council tax person discount claims reviewed? Bulk or continuous reviews? Who were they performed by? Are claimants contacted in receipt of SPD? Is an external company used? </t>
  </si>
  <si>
    <t>How many cyber-attacks, what is the funding for these and can the country from the cyber attack be tracked?</t>
  </si>
  <si>
    <t>Information regarding motor vehicles registered for public hire, vehicle registration, manufacturer, model, and date which they were licensed and when the licensed ceased.</t>
  </si>
  <si>
    <t>The annual budget for street cleaning each financial year since 2009/10. Number of FT equivalent staff delivering street cleaning services, the average number of miles of road cleaned per week. Lastly, the number of complaints received by the LA in relation to cleanliness of streets.</t>
  </si>
  <si>
    <t>How many streets were subject to resident parking permit schemes, the total number of permits issued, the lowest and highest prices, what was the total revenue from residential parking permits since 2014.</t>
  </si>
  <si>
    <t>Name and address of leisure centres run by the council or an independent trust run by the council. Total annual opening hours of each and total number of staff employed in each.</t>
  </si>
  <si>
    <t>How many pregnant women have been in temporary accommodation within the LA and how many pregnant women were in B&amp;Bs since 2014.</t>
  </si>
  <si>
    <t>Number of duct access chambers and access covers installed for traffic signals and street lighting along with the total spend. Total number of retention sockets for poles along with spend. Current contractors for installation and current specifications for these.</t>
  </si>
  <si>
    <t>Information regarding non-domestic with small business rates belief.</t>
  </si>
  <si>
    <t>Information regarding fix penalty wheel bin fines that caused obstruction to neighbours, restricts access to the pavement, likely to attract vermin and is unsightly.</t>
  </si>
  <si>
    <t>Contracts for enforcement agents for council tax, business rates and PCN debt collections. Dates for these contracts, names of all enforcement agencies, how many debt collection instructions were made since 2016 and are enforcement services engaged under a service level agreement.</t>
  </si>
  <si>
    <t>Information regarding care homes that are owned and ran by the council, including any new care home builds planned by the LA.</t>
  </si>
  <si>
    <t>The email and number of the tree preservation officer and details of the council website which shows tree preservation order details.</t>
  </si>
  <si>
    <t>Does the LA provide school uniforms for families, do the LA provide a uniform grant and do the LA work with voluntary organisations the support families with costs of school uniforms.</t>
  </si>
  <si>
    <t>How many microchip enforcement notices did the LA issue in 2018, how many notices resulted in full compliance by the keeper and how many notices resulted in prosecution and how many of prosecutions resulted in a conviction. For those convictions, what penalties were imposed by the court.</t>
  </si>
  <si>
    <t>Contact details for at least one member of staff room your in-house home care or reablement team.</t>
  </si>
  <si>
    <t>Regarding an FOI answered in 2018, provide an average value per scheme for bond provision for S278 and S38 agreements in the last three years.</t>
  </si>
  <si>
    <t>Information in regards to grave digging and grounds maintenance contracts, including contract start date, renewal date, current value, current provider and contact details of procurement.</t>
  </si>
  <si>
    <t xml:space="preserve">Total number of council employees, total number of male, female, black and ethnic minority and white british FT employees from the lower-to-upper quartile pay bands per year.  Along with the number of employees receiving a bonus per year from 2015 to 2018. The mean and median hourly pay rate for the list above from January 2019 and January 2018. </t>
  </si>
  <si>
    <t>Information regarding revenue budget and council tax reports for 2018 &amp; 2019. Budget proposals for 2019 and equality impacts assessments or analysis on proposed changes to the budget.</t>
  </si>
  <si>
    <t>Information regarding business rates for a property in Grangetown.</t>
  </si>
  <si>
    <t>Number of pupils having SEND/EHCP statements from 2014-2018 and those attended a private special school funded by the LA in and out of the local areas and total expenditure.</t>
  </si>
  <si>
    <t>Information on Home educated children for academic years 2017-present, including total amount, stats of these- e.g. age, gender.  Number of home visits carried out.</t>
  </si>
  <si>
    <t>Information regarding credit balances.</t>
  </si>
  <si>
    <t>Register of Houses in Multiple Occupation.</t>
  </si>
  <si>
    <t>Number of services users with disabilities, who had the amount of time allocated in their care package reduced, stopped receiving a LA funded care package and who’s personal budget was reduced. As well as those who had inclusions of PIP in financial assessments and disability related expenditure.</t>
  </si>
  <si>
    <t xml:space="preserve">How many children did the child and social services department have contact with in 2018 where the child was in care of social services and not in care of social services. </t>
  </si>
  <si>
    <t>Are the providers for the lots of TVRCBC Tees Advocacy Services Framework ranked in order.</t>
  </si>
  <si>
    <t>Information regarding credit rate balances.</t>
  </si>
  <si>
    <t>Number of councillors currently serving, how many are male and female, White, Mixed, Asian, Black or from any other ethnic group and the age of councillors.</t>
  </si>
  <si>
    <t>The level of funding allocated to Alternative Provision education providers funded by the council for each of the following years: 2010-2019.</t>
  </si>
  <si>
    <t>Last 5 years if the the council has had any dealings with property Guardian Companies, provide numbers and names of companies.</t>
  </si>
  <si>
    <t>Information regarding a full up-to-date list of all taxi and private hire operators currently licenced by the LA.</t>
  </si>
  <si>
    <t>Contact details of the commissioner with responsibility for children’s SEN placements. Number of children funded by the LA with special education needs. How many day placements for each, along with the number of looked after children.</t>
  </si>
  <si>
    <t xml:space="preserve">Names of any music based events / festivals held in the LA’s geographical area that required an entertainment licence, capacity of at least five thousand people and the capacity of each event as granted by LA’s licence.  </t>
  </si>
  <si>
    <t>Has the council used the H4L framework and confirm the name and job title of the contact within the LA that is responsible for the council’s use of the H4L framework and has it been used since its inception in 2014 April. Other than SIMS, what other purchases of MIS school software has been made since April 2014. The value of all purchases, purchase by purchase.</t>
  </si>
  <si>
    <t>The last date a genealogist, probate researcher or tracing agent was used. How many occasions has this occurred? The last company used and by which LA department. Any contracts with researchers. Are the council going to undergo a tendering process for a researcher. Policies for making a referral to a genealogical researcher. Do the LA publish an online list of public health funerals where there is intestacy. Does the list include names of deceased individuals were a researcher been used and family have been located.</t>
  </si>
  <si>
    <t xml:space="preserve">How many adult reviews/reassessments have not been undertaken within a 12 month period as of 28/03/2019 and fall outside of the Care Act Compliance
Is a third part organisations used to conduct adults reviews. Name of organisations that undertook this work, the number of reviews conducted and total amount charged.
</t>
  </si>
  <si>
    <t>Provide a schedule of all section 215 notices issues, along with the date, address of the land, reasons, the outcome of notices, appeals and outcomes of any appeals. Section 215 notices for fences, security fences or similar steel wire fences. Copies of Local Enforcement Plan, Enforcement Policy, Enforcement Strategy, Enforcement Priority Matrix.</t>
  </si>
  <si>
    <t>Total amount of money that the council has spent on IT services and IT staff (freelance or otherwise) related to the rollout of Universal Credit.</t>
  </si>
  <si>
    <t>What document management system do the LA use, along with supplier name and version number. Annual cost for the solution, what year was the solution first purchased. Where are physical copies stored, are they outsourced or stored internally? Agreements or projects in place to digitise paper records? How many FOI’s and SAR’s came in 2018.</t>
  </si>
  <si>
    <t>The number of section 47 enquires opened by children’s social care in the last five years and a breakdown for the reason of enquiries.</t>
  </si>
  <si>
    <t>Information regarding ecological assessments carried out at the bottom of Rowland Keld, Guisborough and along Meynell Avenue, Guisborough prior to the clearing of bushes and other vegetation by the council on the 28th March 2019.</t>
  </si>
  <si>
    <t>Information regarding public health funerals.</t>
  </si>
  <si>
    <t>Clarification sought 29/03/2019</t>
  </si>
  <si>
    <t xml:space="preserve">Does the LA use a usual cost of care for adult social care and does the LA have a banding system for fee rates. </t>
  </si>
  <si>
    <t>How many parking tickets were issued to the vehicle that infringed parking regulations in the borough on the most occasions in 2018. What was the penalty value, what street or car park were majority of them collected, how many have been paid, make and model of the vehicle and any foreign-registered plates.</t>
  </si>
  <si>
    <t xml:space="preserve">The amount paid by each school, nursery and education provisions in R&amp;C in relation to temporary staffing cover. From 6th April 2018-5th April 2019. </t>
  </si>
  <si>
    <t>Number of open care homes from 2014-2019.</t>
  </si>
  <si>
    <t>Contact details of directors of education and assistant directors of Education.</t>
  </si>
  <si>
    <t>How many applications were made to the council under the town and country planning order of 1987 to alter the usage of retail outlets, how many were rejected and how much income was generated.</t>
  </si>
  <si>
    <t xml:space="preserve">How many schools contain asbestos, the names of schools that contain chrysotile, amosite and crocidolite. </t>
  </si>
  <si>
    <t>How much funding has the LA received to support Brexit preparations, money spent by the council to date that is attributable to Brexit planning and how much money has been spent on contingency plans and information about the stockpiling of materials in the event of a no deal Brexit.</t>
  </si>
  <si>
    <t>Contact details for the head of trading standards within the council.</t>
  </si>
  <si>
    <t xml:space="preserve">Total number of LAC in the LA who are placed in residential children’s homes. </t>
  </si>
  <si>
    <t>Information regarding the register of contracts at NEPO, and are the awarded providers ranked in a preferred order.</t>
  </si>
  <si>
    <t>complete and up-to-date list of all business (non-residential) property rates data for your local authority</t>
  </si>
  <si>
    <t>Penaltly Charge notices from years 2017-present, broken down by contrevention, and total income from PCNs</t>
  </si>
  <si>
    <t>Information with Adoption Tees Valley</t>
  </si>
  <si>
    <t>Information regarding business rates for companies that have become newly liable in March.</t>
  </si>
  <si>
    <t xml:space="preserve">A list of all residential care homes providing council-funded adult care services. How many people received council funded adult care services in 2010/11, 2012/13, 2018/19. How many were required to make a financial contribution towards their care package. Provide a schedule of adult care fees and charges for 2010/11, 2012/13, 2019/20. </t>
  </si>
  <si>
    <t>A list of all council run youth centres and clubs, with the address. Which have also been operated at any point between 2010 and 2019, along with dates of opening and closure if it was started or ceased operation.</t>
  </si>
  <si>
    <t>Information regarding secondary schools and the number of children admitted under a distance criterion and the distance of the furthest child admitted under a distance criterion, information from 2006/07 – 2012/13.</t>
  </si>
  <si>
    <t>Information regarding correspondence between elected member/council officers and the regional school’s commissioner relating to Freebrough Academy from 2016-Up to date. As well as the officials from the Teesside ;earning Trust from 2016-Up to date.</t>
  </si>
  <si>
    <t>Current software products the LA use to manage IT Service Management, who is the current vendor, current contract end date, annual cost and when will a review take place for the current service desk tool.</t>
  </si>
  <si>
    <t>How many fixed and mobile CCTV cameras do the LA have and who are the suppliers. Which video management do these cameras use. The current supplier of the surveillance system. Start and end dates with contracts with each supplier.</t>
  </si>
  <si>
    <t>Full disclosure</t>
  </si>
  <si>
    <t>Is there only one supplier that covers lines, minutes, broadband and WAN and the annual spend for broadband and WAN.</t>
  </si>
  <si>
    <t xml:space="preserve">How many LEA schools provide pre-school education and how many children are registered at these? Do any information sources relating to SEND contain any information specifically about dyslexia. </t>
  </si>
  <si>
    <t>How many children were looked after by the LA since 2015 and what categories did the fall into after they left care.</t>
  </si>
  <si>
    <t>Details of the lowest highest and average weekly fee rates agreed with external suppliers of independent foster care services and local authority carers. Rates of each tier for independent fostering agencies. The number of LAC in foster care as of 31st March 2019, and in a percentage how many of those children are looked after by independent foster agencies.</t>
  </si>
  <si>
    <t>How much did the LA spend on private special education for pupils, excluded pupils or other vulnerable pupils since 2016. How many pupils and pupils with special education needs did the LA send to private SEND provision since 2016. Are there any reasons for increase or decrease in the amount spent on both.</t>
  </si>
  <si>
    <t xml:space="preserve">Information regarding care home capacity with the number of full-time care home occupied and unoccupied beds managed by the LA, third sector and private sector and the average care home capacity, all for 2018. As well as the care home funding in 2018/budget. </t>
  </si>
  <si>
    <t>How many applications were made to the LA to build new retail outlets, which constructions of new outlets were approved and applications that were received for change of use from one Class A category to another?</t>
  </si>
  <si>
    <t>A list or database of all installed gas appliances, categorised into groups, along with the output rating and which sector.</t>
  </si>
  <si>
    <t>When was the local plan or Shlaa last updated and when will the next update be.</t>
  </si>
  <si>
    <t xml:space="preserve">Has the council or its contractors used any glyphosate-based herbicides in the year 2018/19, along with the total litres applied and what is the percentage change from the year before. </t>
  </si>
  <si>
    <t>The number of HB applications that remain in payment in the LA’s jurisdiction, where the application is for a navigation licence and is for a mooring fee.</t>
  </si>
  <si>
    <t>How much is spent on pauper’s funerals in financial years 2016-2019. How many were also carried out by the LA and what procedures and protocols.</t>
  </si>
  <si>
    <t>A list off all primary, infant, and junior schools in the area, and whether they were oversubscribed or not-oversubscribed. Total number of places offered at each school. The number of on time applications refused a place who did not receive a place at any higher preference school. Lastly, what was the home-to-school distance of the last successful applicant.</t>
  </si>
  <si>
    <t>Please provide me with a list of landlords (names and addresses) for licensed HMO's and Selective Licensing</t>
  </si>
  <si>
    <t xml:space="preserve">Requires the following information about each Food Business registered with you in the previous two calendar years 2017 and 2018 including; Business Trading Name;
The Business Address from which that business trades;
The "type" of food activity given (as required on the Registration);
The business email address as given on the registration
</t>
  </si>
  <si>
    <t>Information on Business rates for the last 2 financial years and summons/liability orders and bailiffs totals.</t>
  </si>
  <si>
    <t>How many schools in your area, currently have exclusively gender neutral toilet facilities?
That is locations where there are not two separate toilets for males and females. Instead, locations where there is just one single toilet facility, which is gender neutral.</t>
  </si>
  <si>
    <t>All new street names and renamed streets approved from the council from 2016-2018.</t>
  </si>
  <si>
    <t>Request on Usage of Bailiffs and Parking Enforcement Services from 2015-2018 and how many cases each year and costs</t>
  </si>
  <si>
    <t xml:space="preserve">1.    How many CCJs are currently registered against the Council’s legally registered business entity?
2.    How many times has the Council failed to respond to County Court small claim citing non-receipt of court-produced documentation in the preceding 12 months?
3.    Please provide a list of small claims cases against the Council in the preceding 12 months.
4.    How much correspondence has been lost during scanning and archival in the preceding 12 months?
5. How many times has Royal Mail accepted liability in the Council's claims for the loss its incoming mail in the preceding 12 months?
</t>
  </si>
  <si>
    <t>Prior to 2005 all manual records would have exceeded cost s12</t>
  </si>
  <si>
    <t>02/04/2019</t>
  </si>
  <si>
    <t>10/04/2019</t>
  </si>
  <si>
    <t>regarding information about the request from police to remove vegetation from normanby road after a report of a sexual assault - including hours, dates, number of workers clearing it upto 10/04/19 and any documentation, including emails, minutes from police, councilliors and employees.  details of recommendations ref birds vegetation by emails, minutes or documents.</t>
  </si>
  <si>
    <t>Information on high needs funding in schools, early years and central services blockfrom 2017-2020</t>
  </si>
  <si>
    <t xml:space="preserve">An itemised list of all capital spending for the financial year 2018-19 and planned capital spending on Brexit 2019-20. </t>
  </si>
  <si>
    <t xml:space="preserve">How many unpaid council tax reminders were sent to councillors elected in the LA in 2015/16 &amp; 2017/18. How many councillors were summonsed to court or given summary warrants in the same period. How many reminders were issued to the councillors. </t>
  </si>
  <si>
    <t xml:space="preserve">How many children were taken into care in 2018 when there was a recorded concern that the parents/carers were at risk of physical violence from the child. </t>
  </si>
  <si>
    <t>A breakdown of revenue generated from hiring artificial and natural football pitches. Along with the amount of money that was invested into the maintenance of these pitches.</t>
  </si>
  <si>
    <t>Does the council use an asset management plan, along with what software? Does the council apply for the incentive fund, and at what level did the council measure itself? How important is an asset management strategy within the authority? What is the percentage on carriageway maintenance.</t>
  </si>
  <si>
    <t>What method of treatment does the council think is important for asset management? What was the yearly budget and coverage for thin, micros and surface dressing over the past four year. What other treatments have the council used.</t>
  </si>
  <si>
    <t xml:space="preserve">The total amount spent on administering and operating each selective licensing scheme. </t>
  </si>
  <si>
    <t>How many missing incidents were reported for LAC who had been placed outside of the LA between 1st April ’17 and 31st March ’18. For those incidents, how many interviews were offered and completed during the same time period.</t>
  </si>
  <si>
    <t xml:space="preserve">How many building in your organisation has non fire retardant cladding, Balconies, Balcony decking? What are you doing to rectify any buildings with non fire  
retardant decking and balconies? What are the main problems with the  2018 building regulations SI 2018/1230? 
</t>
  </si>
  <si>
    <t xml:space="preserve">The number of times between 1st April 2018 and 31st March 2019, that private bailiffs/enforcement agents have been instructed to enforce debts to the local authority relating to each of the following;
a. Council tax
b. Parking
c. Housing Benefit overpayments
d. Business Rates
e. Commercial Rents
f. Any other debt types, including any other overpayments
</t>
  </si>
  <si>
    <t>request for business rates credits of prudential sites</t>
  </si>
  <si>
    <t>a breakdown of the amount of unpaid / outstanding council tax from the year 2013/14 to present day per council tax year, also written off and % of unpaid council tax per Band and type of property - e.g social, privately owned.</t>
  </si>
  <si>
    <t>The total cost of road maintenance and repairs within Redcar and Cleveland Borough Council for the years 2016-2018</t>
  </si>
  <si>
    <t>Telecare contracts - the number of users, the types, outsourced or not, contract renewals etc.</t>
  </si>
  <si>
    <t xml:space="preserve">Skateparks, over the last 20 years, how many have been built, have closed and the spend thereon. </t>
  </si>
  <si>
    <t>The NSPCC would like to develop its understanding of the Healthy Child Programme beyond what is available using the PHE Fingertips data</t>
  </si>
  <si>
    <t xml:space="preserve">statistics for the number of single households who have approached your local authority since the introduction of the Homelessness Reduction Act </t>
  </si>
  <si>
    <t xml:space="preserve">Internal and external legal expenditure </t>
  </si>
  <si>
    <t xml:space="preserve">Business rates - empty properties </t>
  </si>
  <si>
    <t>School-aged pupils off-rolled between Sep. 1st 2017 and August 31st 2018. Along with the same data for the years from 2013/14-2016/17.</t>
  </si>
  <si>
    <t>Alternative education provision and home-schooling.</t>
  </si>
  <si>
    <t xml:space="preserve">Information regarding electrical appliances if they are recycled or re-sold by the LA and how are they processed, as well as who processes them. If re-sold; are the items checked over first and do we know where the items are re-sold to.  </t>
  </si>
  <si>
    <t>Contact details of the individual who is the head of Procurement within the Council.</t>
  </si>
  <si>
    <t>Contact details of the Director of Education, Head of Children’s Services, Inclusion Director, Head of SEN/SEND and Alternative Provision Co-Ordinators.</t>
  </si>
  <si>
    <t>Information regarding large item removal services and the incoming and outgoing amount of money.</t>
  </si>
  <si>
    <t>Information regarding IT department’s plans for their current and future projects. A visual document that presents the structure of the IT department. The annual plan for IT. Lastly, the budget on current and future projects.</t>
  </si>
  <si>
    <t>Information regarding if the Council has entered deferred payment agreements and deferred purchase agreements. Also, what administrative other charges does RCBC make to an individual to enter an agreement</t>
  </si>
  <si>
    <t>Information regarding to street cleaning and if the cleansing of roads is contracted, and further is a cat RTA victim scanned for and are details kept about cat carcasses found.</t>
  </si>
  <si>
    <t>Information regarding what happens to household recycling after is has been collected by the Council. Along the lines of what happens to various materials, does it get sent overseas and what proportion actually gets recycled along with what happens with anything that does not get recycled.</t>
  </si>
  <si>
    <t xml:space="preserve">The total net spends for supported bus services in the fiscal year 2009/10 – 2018/19. How many and which routes had cuts in services. How many and which of the previously supported routes have been taken on commercially. Total net spends on free school transport. How many pupils was that for? </t>
  </si>
  <si>
    <t xml:space="preserve">A copy of the Council’s policy for dealing with assessments of disabled children and how do the LA assess and support children who are autistic but with no other disability. Since 2014, how many of these have had declined assessments and been referred to another team. </t>
  </si>
  <si>
    <t>Number of unauthorised absences from schools due to pupils participating in the Friday climate change strikes, the number of fines issued related to these absences and the number of prosecutions underway.</t>
  </si>
  <si>
    <t>The amount of times the Council has hired supply or cover teachers at educational state-run schools/academies annually, since 2015 up to 2018.</t>
  </si>
  <si>
    <t>The number of planning enforcement and contravention notices issued by the LA in relation to short-term lets in each financial year 2011-2018. As well as, the number of informal warnings issued by the LA’s planning team from 2011-2018.</t>
  </si>
  <si>
    <t xml:space="preserve">The amount of vulnerable child assessments that were made by the council in relation to gangs being a contributing factor since 2014. </t>
  </si>
  <si>
    <t>The amount of money the council spends on cover and supply teachers from 2005 to 2018.</t>
  </si>
  <si>
    <t>Information regarding non-residential property business rates.</t>
  </si>
  <si>
    <t xml:space="preserve">The names of bailiff the Council contract to collect council tax and traffic fines. Number of council tax and traffic warrants issued per year, along with the recovery rate. </t>
  </si>
  <si>
    <t xml:space="preserve">Does the LA hold a specific policy in relation to single-use plastic usage at premises owned or leased out to third party organisations, as well as council staff and elected officials. Are any local initiatives engaged with the council to reduce single-use plastic usage and does the council provide ample refill water stations for use by staff and visitors at the premises. </t>
  </si>
  <si>
    <t>The total pipeline of public sector projects involving any aspect of the build environment, construction, consultancy services or professional services, along with the total value, expected benefits, descriptive information.</t>
  </si>
  <si>
    <t>How many complaints has the LA received about homeless encampments, as a result of that, how many tents have been confiscated. What is the current fee charged by the LA to homeless people to reclaim such possessions. How many homeless encampments has been cleared by the authority.</t>
  </si>
  <si>
    <t>How many households were in council tax arrears, how many became subject to a liability order, how many cases were referred to bailiffs along with the value the arrears and what was the value recovered. How many cases had repayment plans arranged and had third party deductions applied as well as how many cases had attachments of earning orders applied.</t>
  </si>
  <si>
    <t>Information regarding the Council’s current awarded or in procurement framework contracts relating to works in the built environment; with the value of each framework contract, the set up date, projected duration, financial limit, descriptive information, details of lots or sub-lots and the names of the organisation.</t>
  </si>
  <si>
    <t>A list of buildings that were converted from offices to residential along with how many people are housed in each property and which council’s each person was from.</t>
  </si>
  <si>
    <t xml:space="preserve">The latest figures available to date, how many people within the LA area are having to pay for any aspect of social care, how many people are in arrears, how many have debt management and how many have had court proceedings. </t>
  </si>
  <si>
    <t>Information regarding accommodation for care leavers, along with the commissioning process and how many currently care leavers are in private supported accommodation and who should be approached within the council to discuss commissioning.</t>
  </si>
  <si>
    <t xml:space="preserve">Information regarding to donations to Red Box Appeal and funding towards non-constituted projects with no policies or procedures. Is there a way to track donated products and why is there no marketing or information in regards to donation points? </t>
  </si>
  <si>
    <t>Information regarding small business rate reliefs that have currently in credit.</t>
  </si>
  <si>
    <t>Do the Council have a process in place where client data can be sent to the LA for new home owners/tenants.</t>
  </si>
  <si>
    <t xml:space="preserve">A copy of the local development plan and the spatial data within the local plan. </t>
  </si>
  <si>
    <t xml:space="preserve">All legal documents pertaining to the all land and grounds presently in the custody of RCBC on the Lauren Jackson site. As well as a copy of the “matrix” used to construct the R.I.B. </t>
  </si>
  <si>
    <t xml:space="preserve">What was the council's public relations and marketing budget for the last financial year?
How many staff are currently employed in communications, public relations and marketing based roles?
Of those staff, how many earn above £50,000 per year? How many earn over £100,000 per year?
</t>
  </si>
  <si>
    <t>Withdrawn 01/05/2019</t>
  </si>
  <si>
    <t>Information regarding work-related violence. Including, policies in place to protect employees, do the authority collect and record data on violent incidents and do the authority have risk assessments for public and lone working staff.</t>
  </si>
  <si>
    <t>Are the LA a member of the Regional Adoption Agency. If so, which authority or agency is delivering the RAA.</t>
  </si>
  <si>
    <t xml:space="preserve">Information regarding the specific dates SWEP was activated during winter 2018-19. </t>
  </si>
  <si>
    <t>Information regarding business rates with an up to date list.</t>
  </si>
  <si>
    <t>Information regarding if the council follow the DfE method for assessing special guardianship allowance. What is the maximum payment based on for children and foster care rates.</t>
  </si>
  <si>
    <t>Clarification sought - 01/05/2019</t>
  </si>
  <si>
    <t>Homelessness and funding for travel</t>
  </si>
  <si>
    <t xml:space="preserve">Childrens services - concerns about fabricated or induced illness </t>
  </si>
  <si>
    <t>A list of all council nurseries, the number of staff and the number of children in each nursery</t>
  </si>
  <si>
    <t>Data pertaining to the upkeep and maintenance of all roads maintained by the council</t>
  </si>
  <si>
    <t>Questions regarding spend, number of adults funded, care home home placements, community placements of adult neuro-rehabilitation</t>
  </si>
  <si>
    <t xml:space="preserve">information regarding Special Educational Needs (SEN) school placements for children with autism (ASD) and Social, Emotional and Mental Health (SEMH). </t>
  </si>
  <si>
    <t xml:space="preserve">information regarding the number of Looked After Children with autism (ASD) and Social, Emotional and Mental Health (SEMH) in children’s homes. </t>
  </si>
  <si>
    <t>How many ANPR Cameras at rubbish tips and how long is data retained and the purpose of these cameras. How many were prosecuted/banned from using these facilities in 2018.</t>
  </si>
  <si>
    <t xml:space="preserve">Please could you confirm which systems you are using under the freedom of information act request as listed below.
CoreLogic (Framework/Mosaic)
LiquidLogic (LCS/LAS/ContrOCC)
CareWorks (Care Director)
In relation to Children, Adult Social Care 
</t>
  </si>
  <si>
    <t>Information regarding provider of website chats, licences, upfront costs, how long has this been in use.</t>
  </si>
  <si>
    <t>Information regarding a contract with Dry Recyclate .</t>
  </si>
  <si>
    <t>Information regarding LOBO loans which were held in 2015/16 financial year, including the original LOBO loan contract and the invoices for the broker fees.</t>
  </si>
  <si>
    <t>Information regarding licences for wild, dangerous or exotic animals, how such animals were discovered and how many animals were non-native and how they were dealt with.</t>
  </si>
  <si>
    <t>Information regarding how many habilitation services have been commissioned and which department is responsible for such service, along with allocated budgets, eligibility for children and young people access this support.</t>
  </si>
  <si>
    <t xml:space="preserve">Information regarding 5G roll out. </t>
  </si>
  <si>
    <t>Information regarding internal and external correspondence and communications in relation to Brexit.</t>
  </si>
  <si>
    <t>Two separate requests from requestor relating to public death funerals.</t>
  </si>
  <si>
    <t>Information regarding the amount of disabled facilities grants that have been issued by the council and how much money has been issued by grants in the past ten year.</t>
  </si>
  <si>
    <t>Information regarding business rates with credit.</t>
  </si>
  <si>
    <t xml:space="preserve">Information regarding how many schools the council handles and how many schools provide or are due to provide free and paid-for sanitary provisions. </t>
  </si>
  <si>
    <t xml:space="preserve">Information regarding the council’s public relations and marketing budget from 2014-up to date. How many staff are currently employed in marketing and public relations roles. </t>
  </si>
  <si>
    <t>All communications either written or audio that took place prior to the submission of planning applications between the council and any person working for or with the applicants of the planning permission and those that are not on the council website.</t>
  </si>
  <si>
    <t>Questionnaire about vision impairment (VI) services for children and young people in education</t>
  </si>
  <si>
    <t>Information regarding the planned expenditure on services for young people for the previous and current financial year.</t>
  </si>
  <si>
    <t>Information regarding how many referrals have been made to the LA mentioning concerns about fabricated or induced illnesses from 2014.</t>
  </si>
  <si>
    <t>Information regarding requests for OT advice to inform an EHCP, with the number of requests still outstanding. As well as the contact information of the manager responsible for commissioning OT provision on behalf of the LA.</t>
  </si>
  <si>
    <t>Information regarding ecological experts that have been employed in house by the council over the past five years.</t>
  </si>
  <si>
    <t>Clarification sought 12/04/2019 - Clarification received 09/05/2019</t>
  </si>
  <si>
    <t>Information regarding the contact details of the department responsible for complaints in relation to canvassers within the area.</t>
  </si>
  <si>
    <t>Information regarding the abandon bowls huts and greens in Zetland Park, Redcar. Information regarding the tax payers money spent repairing the vandalism, the cost of the attempt to privatise the area and what the results of the recent attempt to privatise the area.</t>
  </si>
  <si>
    <t>Clarification sought - 09/05/2019</t>
  </si>
  <si>
    <t>Information regarding the dates of all complaints, evidence in relation to complaints of this bar, name and address of all complaints and any other information in relation to La Rum Bar, 35 Station Road, Redcar.</t>
  </si>
  <si>
    <t>Withdrawn 09/05/19</t>
  </si>
  <si>
    <t>Information regarding to planning and a pre-plan consultation in correspondence to a requirement on LWS 33.</t>
  </si>
  <si>
    <t>Information regarding a copy of the pre-planning advice given to the Camping &amp; Caravanning Club to the East of Saltburn Lane.</t>
  </si>
  <si>
    <t>Information regarding occupational therapy assessments, with information such as the percentage of planned reviews, average waiting time, completion rate.</t>
  </si>
  <si>
    <t>Information regarding all recycling sites, textile contractor, expiry date of contract and a list of all final destination of recovered waste.</t>
  </si>
  <si>
    <t>Information regarding the address of operational paddling pools and number of operational drinking fountains located in the public.</t>
  </si>
  <si>
    <t>Information regarding non-domestic business rates.</t>
  </si>
  <si>
    <t>Information regarding size and value of funds from the council’s pension scheme from Capital Group over the past four years.</t>
  </si>
  <si>
    <t xml:space="preserve">Information regarding contracts in relation to Common Procurement Vocabulary codes, with information such as: name of the contract, value, start and end date. </t>
  </si>
  <si>
    <t>Information regarding the Saltburn Mortuary, and how much it was sold for in 2013.</t>
  </si>
  <si>
    <t>Public health Middlesbrough Council will send response to FOI</t>
  </si>
  <si>
    <t>Information regarding two properties within Kirkleatham Village that are boarded up and the concerns and plans for these properties.</t>
  </si>
  <si>
    <t>Information regarding the total number of children social workers employed permanently by the council, a breakdown of nationality of employed children social workers and the total number employed.</t>
  </si>
  <si>
    <t>Information regarding the budget for the LA 2017/18. Information asked for includes, the total revenue support grant, business rate income, council tax revenue, same information also requested for 2018/19.</t>
  </si>
  <si>
    <t>Information regarding the total gross expenditure for older people, residential care home services, homecare services over the past two years.</t>
  </si>
  <si>
    <t>Information regarding business rates that fall within an enterprise zone discount area.</t>
  </si>
  <si>
    <t>Information regarding dwellings that the LA has bought, that provide temporary accommodation for homeless people, how much has been spent on these specific purchases and how many of these properties have disabled access.</t>
  </si>
  <si>
    <t xml:space="preserve">Information regarding if training given to staff in mainstream schools in relation to children with disabilities. </t>
  </si>
  <si>
    <t>Information regarding animal welfare in the north east of england for stray cats and dogs, including numbers on adopted, went to animal rescue, euthanized?</t>
  </si>
  <si>
    <t>Information regarding the budget for adult and children social services, as well as the expenditure, workforce structure and salaries.</t>
  </si>
  <si>
    <t>Information regarding food safety inspections carried out over the past two years.</t>
  </si>
  <si>
    <t>Information regarding business rates in relation to empty properties.</t>
  </si>
  <si>
    <t>Information regarding street work and opening notices for 20 Blenheim Avenue, Redcar, TS11 6AZ around the 4th Feb. 2019.</t>
  </si>
  <si>
    <t>Information regarding business rates on empty properties.</t>
  </si>
  <si>
    <t>Information regarding contact details of the individual in charge of in-house domiciliary care service and external domiciliary care providers.</t>
  </si>
  <si>
    <t>Information regarding Public Health Funerals.</t>
  </si>
  <si>
    <t>Information regarding the adult’s CMS, annual support charge, contract start and end date, external provider and contact details for the individual(s) in charge of the CMS</t>
  </si>
  <si>
    <t>Information regarding housing service staff, how many assaults were reported against housing service staff, verbal and physical, 2017/18 &amp; 2018/19</t>
  </si>
  <si>
    <t>Information regarding business rate accounts within a list of all RV’s between £12,000 and £51,000.</t>
  </si>
  <si>
    <t xml:space="preserve">Information regarding business rate accounts </t>
  </si>
  <si>
    <t>Information regarding all council planning permission rejections, spanning over a five year period.</t>
  </si>
  <si>
    <t>Information regarding Display Energy Certificates, with information requested such as new build EPC, dwellings EPC, Non-dwellings EPC. As well as how many were found compliant and non-compliant.</t>
  </si>
  <si>
    <t>Information regarding business rate credits.</t>
  </si>
  <si>
    <t>Information regarding all green initiatives, all council departments and responsibilities, all locally based businesses, local plan, sustainability audits and a map of all green spaces.</t>
  </si>
  <si>
    <t>Information regarding unsuccessful applications to rename streets from January 2016 to date.</t>
  </si>
  <si>
    <t>Information regarding business rates credits.</t>
  </si>
  <si>
    <t>Information regarding twins that were taken into care within the LA, as well as how many were separated whilst placed in care and how many were kept in long term placement or foster care.</t>
  </si>
  <si>
    <t>Information regarding youth homelessness, such as how many young people identified themselves as homeless or at risk, how many were assessed and how many received such decisions.</t>
  </si>
  <si>
    <t>Details of agency spend for the last tax year</t>
  </si>
  <si>
    <t>Information regarding the contact details of the individual(s) in charge of carers’ services, as well as the process for completing a carers’ assessment, carers’ grants, budget and any third-party involvement.</t>
  </si>
  <si>
    <t>Information regarding traffic accidents reported in 2008, of these, which were the most reported and within 2018, how many were reported including drivers of 18-24, 25-64 and 65+.</t>
  </si>
  <si>
    <t>Information regarding a list of alternative provision providers, as well as the cost of each provider and how many places that were commissioned at each providers in the last two years.</t>
  </si>
  <si>
    <t>Information regarding if the council allows promotional and recruitment activities by Armed Forces in public spaces, and what is the council’s policy on U18’s handling military weapons in public spaces.</t>
  </si>
  <si>
    <t xml:space="preserve">Information regarding an area with vegetation, and how much money and number of hours put into this currently, any recommendations regarding nesting birds and emails, minutes, documentation between the police, councillors and council employees. </t>
  </si>
  <si>
    <t>Information regarding redundant staff, how many employees have been made redundant over the past five financial years, total cost of those redundancies, the amount of employees in each of those years and the name of the department each role was lost from.</t>
  </si>
  <si>
    <t>Information regarding domiciliary care, do the LA outsource it to a third-party organisation? What time increments we commission and do social workers have RT-access to clients’ domiciliary care-delivery records..</t>
  </si>
  <si>
    <t>Information regarding car clock (vehicle mileage altering), how many reports were received in the last five years, how many cases have the LA investigated, of those how many ended in prosecution and how many were successful, along with the total amount of vehicles. Has the LA seized any altered vehicles in the last five year.</t>
  </si>
  <si>
    <t>Information regarding any documents that outline planning or preparations for the upcoming exit of the UK from the European Union</t>
  </si>
  <si>
    <t>Information regarding appeals against decisions within adult social care in regards to adults aged 18-64 as well as 65 and over.</t>
  </si>
  <si>
    <t>Information regarding children under 16 who were semi/supported accommodation placements and the number of those children in placements in the area and outside of the area.</t>
  </si>
  <si>
    <t>Information regarding EHCP applications (Education, Health and Care Plans) made by parents/carers and schools/colleges, as well as how many were rejected, issued.</t>
  </si>
  <si>
    <t xml:space="preserve">Please could you provide us with the following information for the person responsible for highways asset management in your authority:
1. Job title
2. Name of person
3. Office address
4. Office phone number (main)
5. Office phone number (direct line – if used)
6. Mobile phone number 
7. Email address
</t>
  </si>
  <si>
    <t>How many social workers were referred to occupational health for stress-related reasons between 30 April 2014 – 30 April 2019</t>
  </si>
  <si>
    <t>information regarding placements and spending for older person’s social services</t>
  </si>
  <si>
    <t xml:space="preserve">How many children are currently accommodated by your local authority under section 20 of the Children Act 1989 for more than 3, 6 and 12 months? </t>
  </si>
  <si>
    <t>Information regarding the current (5-year) Housing Land Supply position and Local Plan status and any Site Allocations, Development Management Policy Plan, or similar “Local Plan part 2” document which forms part of the “local plan” alongside a core strategy (or similar)</t>
  </si>
  <si>
    <t>The number of DFG / disabled grant funded major bathroom adaptations that were carried out/budgeted/plan or expect to carry out by your council in the previous 12 months upto present</t>
  </si>
  <si>
    <t>Information for online home tutoring and online learning for pupil numbers from acadamic years 2013-2017. Costs for years 2013-2018 and names of organisations providing the online tutoring for home schooled children</t>
  </si>
  <si>
    <t>Questions on property repairs and maintenance jobs.</t>
  </si>
  <si>
    <t>Which schools since 1st May 2015 has altered the length of its school day and by how long/short.  When this took place and if maintained or non schools</t>
  </si>
  <si>
    <t>Information on recuitment/hours and sickness for locum/permanent/international qualified social workers for children and adults</t>
  </si>
  <si>
    <t>questions on the Local Authority’s use of drones or unmanned aerial vehicles (UAVs)</t>
  </si>
  <si>
    <t>information regarding Education, Health and Care Plans and the assessments required to get one</t>
  </si>
  <si>
    <t>cost of out-of-authority SEN transport</t>
  </si>
  <si>
    <t xml:space="preserve">Information on Business Rates </t>
  </si>
  <si>
    <t>due for release end of June</t>
  </si>
  <si>
    <t>Employee stats (excluding schools) Information, including Sickness, FTE, total headcount and average age of workforce for the last financial year.</t>
  </si>
  <si>
    <t xml:space="preserve">Student totals attending secondary schools registered having a mental or behavioural disorder and how many have been excluded from secondary schools in the last 5 years?
</t>
  </si>
  <si>
    <t>Interested in services for Children and Young People across Local Authorities and  I am trying to find out more about what software and approaches are used to meet the various requirements as well as short breaks provision</t>
  </si>
  <si>
    <t>Questions regarding Procurement software and contracts, annual spend and purchasing rules of the Council</t>
  </si>
  <si>
    <t>Questions asking about temporary accommodation including Suppliers, contractors and total spend from 2016-2019</t>
  </si>
  <si>
    <t>Looked after children in the LA’s care from 1st January 2018 – 31st December 2018, including total in care identified as been either been suspected/trafficked or victim of modern slavery or unaccompanied asylum seeking child (UASC) or a separated child or children that are still missing or absent.</t>
  </si>
  <si>
    <t>Number of forced adoptions by years 2010-2018 in your county</t>
  </si>
  <si>
    <t>Questions on libraries open/closed and community ran within the authority since financial years 2010-2018</t>
  </si>
  <si>
    <t>Public Health Funerals</t>
  </si>
  <si>
    <t>up to date and full list of businesses that a become liable for business rates from the 15th May 2019 to to 31st May 2019.</t>
  </si>
  <si>
    <t>Research questions on the collection of Housing Tenure Data by Local Authorities</t>
  </si>
  <si>
    <t>How many employees for Public Health service and grades</t>
  </si>
  <si>
    <t>How many Wheelie bins were replaced due to theft vandalism in the Marske area July/August 2015</t>
  </si>
  <si>
    <t xml:space="preserve">How many qualified Social workers on a temporary basis on 20th May 2019 split by Children’s and Adults and total spend on these from April 2018 – march 2019
</t>
  </si>
  <si>
    <t>Info on Public toilets and how many times out of use in last 5 years</t>
  </si>
  <si>
    <t>Questions on Direct payments for social care.</t>
  </si>
  <si>
    <t>question on judicial reviews of planning permission from 2016-2018</t>
  </si>
  <si>
    <t>Information regarding zoos, and if they are any in operation, that have closed down, which have been granted dispensation.</t>
  </si>
  <si>
    <t>Information regarding planning applications in the last five years, amount of planning applications in each year, number of staff employed in the planning department.</t>
  </si>
  <si>
    <t xml:space="preserve">Information regarding names, email addresses and directors and assistant directors in charge of each department. </t>
  </si>
  <si>
    <t xml:space="preserve">Information regarding planning reference NYM/2019/1077/FL and has asked why Ms. Helen Oakes, had offered no objection to extended hours and how much information she had at hand or enquires that caused her to reach such decision. </t>
  </si>
  <si>
    <t>Information regarding planning reference NYM/2019/1077/FL and has asked why Ms Tara Miller, had offered no comment on the application.</t>
  </si>
  <si>
    <t>Information regarding the number of employees in the council by ethnic group, employees that have been subject to formal disciplinary process and formal capability or performance process.</t>
  </si>
  <si>
    <t>Information regarding disabled facilities grants in 2017/18 and 2018/19.</t>
  </si>
  <si>
    <t>Information regarding the current organisations structure for children and adult services, including names and job titles, and of those who are responsible for the commissioning of services of adult and children services.</t>
  </si>
  <si>
    <t>Information regarding street work notices that have been received in the respect of any utility work at Ascot Drive, Redcar, TS10 2HU.</t>
  </si>
  <si>
    <t xml:space="preserve">Information regarding contact details of individuals or team that deal with families with NRPF (No Recourse to Public Funds). Along with any guidance or polices and do families get a set rate of financial subsistence, and lastly, how many referrals for S.17 were received in 2018. </t>
  </si>
  <si>
    <t>Information regarding a substance called ‘Glyphosate’ and if the council use it, and what it is used for, and the quantity of use and how often it is used.</t>
  </si>
  <si>
    <t xml:space="preserve">Information regarding vehicles that are owned by the council, including vehicle make, model and year of registration, as well as electronic vehicles, leased vehicles and contact details of the staff members in charge of these vehicles. </t>
  </si>
  <si>
    <t>Information regarding library fines, name of the items, borrowed items and amount of card holders.</t>
  </si>
  <si>
    <t>Information regarding the number of notifications of removal from school roll over the last 5 years, as well as the number of children missing education over the last 5 years.</t>
  </si>
  <si>
    <t>Public health funerals where the person was already known to the Council prior to death</t>
  </si>
  <si>
    <t xml:space="preserve">Request for information on children accused of witchcraft and being possessed by evil spirits and their siblings. whether they were removed from their parent/carer’s care by the local authority. 
and whether they were made subject of a child protection plan.  
</t>
  </si>
  <si>
    <t>How many people in your borough were recorded living in tents on the street from January 1, 2018 to January 1, 2019.</t>
  </si>
  <si>
    <t>How many young carers in the authority (aged 17 years and under) for financial years 2014-2019</t>
  </si>
  <si>
    <t>Questions on high needs block education funding</t>
  </si>
  <si>
    <t>Information, relating to fair access protocols for schools for academic years 2015-2018</t>
  </si>
  <si>
    <t>Questions on Local Authority Alternative Delivery Models</t>
  </si>
  <si>
    <t>Questions on the types of software and applications that may be in use in the authority</t>
  </si>
  <si>
    <t>Information on pay and conditions at Redcar Council</t>
  </si>
  <si>
    <t>information requesting about young people and young people’s services in your Council area, including NEETS, SEND NEETS, Young Carers.</t>
  </si>
  <si>
    <t xml:space="preserve">1. How many people are employed directly by Redcar and Cleveland Council?
2. Just how many of those are employed as HR personnel?
</t>
  </si>
  <si>
    <t>Questions on Filthy and Verminous Properties- Section 83, Public Health Act 1936 for years 2015-2018</t>
  </si>
  <si>
    <t>All toilet locations are on publication scheme</t>
  </si>
  <si>
    <t xml:space="preserve">information from Councils Leasehold/housing management department:
Total number of residential private dwellings the council is Freeholder for and which have been sold on a leasehold basis
</t>
  </si>
  <si>
    <t>Information ref the contracts register and contact details for the person responsible for it</t>
  </si>
  <si>
    <t>Cemetery fees, numbers of burials/cremations for financial years 2015- 2020</t>
  </si>
  <si>
    <t xml:space="preserve">All policies and guidance related to adoption of children within the UK since 2009 used in your local authority (excluding national policy and guidance) to other forms of legal permanence for children within the UK, for example, SGOs since 2009
</t>
  </si>
  <si>
    <t>Information regarding money that was paid to students who attended school, as compensation for personal injuries, how many claims were made for compensations in relation to personal injury and what was the total amount compensation made.</t>
  </si>
  <si>
    <t xml:space="preserve">Information regarding household, recyclable and garden waste collections. Since 2016, what are the rates of each by households within the area for each year. </t>
  </si>
  <si>
    <t xml:space="preserve">Information regarding elderly day care, such as; how many people aged 65 or over, are currently living within the borough, eligble for council to pay towards their cost of care, are receiving funding for day care services and attend day care centres, since 2013. </t>
  </si>
  <si>
    <t>Information regarding highways, with information requested in 2018/19, such as; total amount of funding and the revenue, as well as what technology or schemes were introduced using the same funding, which both aimed at reducing killed or seriously injured figures. Also, what technologies or schemes are planned to be introduced within 2019/2020.</t>
  </si>
  <si>
    <t>Information regarding complaints about ‘Dunes Care Facility’ (This is part of Beyond Housing) As well as the outcome of the complaints in relation to the care that is provided, including any safeguarding issues.</t>
  </si>
  <si>
    <t>Information regarding vision screening in school, for children aged 4-5 years old and how are children monitored if they have been tested.</t>
  </si>
  <si>
    <t>Information regarding art work, and how many pieces have the council purchased, in the council’s possession, estimated value and how many are on display.</t>
  </si>
  <si>
    <t>Information regarding if R&amp;C offer easy read versions of care act assessments and care plans to people with learning disabilities.</t>
  </si>
  <si>
    <t xml:space="preserve">Information regarding card payments for adults in receipt of Social Services, with information such as data protection training, contracts, polices, security of payments, a DPIA, processing operations and if the data is shared with any other organisations. </t>
  </si>
  <si>
    <t>Questions about children who are voluntarily accommodated under section 20 of the Children Act 1989</t>
  </si>
  <si>
    <t>Information regarding IT software, such as, the name of the supplier for education management information, annual support and maintenance cost, contract renewal date and notice period. As well as the current care case management software provider and the name of the system manager responsible.</t>
  </si>
  <si>
    <t>Information regarding the five jobs with the most applications in 2018, along with the salary of each.</t>
  </si>
  <si>
    <t>Information regarding building regulations applications that have been received in the last ten years, not issued with completion certificates and not visited within the last three months.</t>
  </si>
  <si>
    <t>Information regarding garden waste, such as the charge for collection, size of bins the council offers, the amount of collections per year and how frequent collections are.</t>
  </si>
  <si>
    <t>Information regarding the current waiting list for each allotment in the LA’s jurisdiction.</t>
  </si>
  <si>
    <t xml:space="preserve">Information regarding the Environmental Protection Act 1990 to restrict the distribution of free printed matter, as well as any other restrictions and whether the public have access to a free notice board and are available to put up temporary stalls. </t>
  </si>
  <si>
    <t xml:space="preserve">Information regarding housing evictions that were made in 2017/18 in relation to drugs and a copy of internal documents, such as policies, procedures and protocols held by the LA pertaining to evictions from council housing. </t>
  </si>
  <si>
    <t>Information regarding residential care home providers, along with the standard rate per bed payable for the past three financial years for different bands/categories.</t>
  </si>
  <si>
    <t>Information regarding payroll for June 2019, between men and women with the total.</t>
  </si>
  <si>
    <t>Information regarding blue badge parking spaces, and whether the LA have plans to expand the number of dedicated spaces to blue badge holders, as well as the current number of spaces, holders and the number of drivers that have been fined for misusing disabled parking spaces.</t>
  </si>
  <si>
    <t>Information regarding welfare complaints, how many prosecutions that were successful, compliance notices issued by inspectors and how many people are employees to carry out inspections.</t>
  </si>
  <si>
    <t>Information regarding care home fees and total amount of placements.</t>
  </si>
  <si>
    <t>Information carried onto a separate request, regarding the budget for 2018/19.</t>
  </si>
  <si>
    <t>Information regarding requests made for assessments for EHC plans during 2018, funding for 2018 and 2019, whether any banding systems are used and what criteria is needed for banding.</t>
  </si>
  <si>
    <t>Information regarding Business Rates.</t>
  </si>
  <si>
    <t>Information regarding taxi/hackney carriage database, which were issued a new or renewal licence since 1st March 2019.</t>
  </si>
  <si>
    <t xml:space="preserve">Information regarding the internal guidance document for council officers on how to draft replies to correspondence. </t>
  </si>
  <si>
    <t>Information regarding the RTW Employment Co-ordinator, the last time the job was advertised, individual who carried out interview, dates of interviews and title of the individual who awarded the position.</t>
  </si>
  <si>
    <t>Information regarding the Employment Growth Lead, the last time the job was advertised, individual who carried out interview, dates of interviews and title of the individual who awarded the position.</t>
  </si>
  <si>
    <t>Information regarding recycling, with questions such as does recycling get exported outside the UK, which companies were responsible? How much plastic was exported and which countries which it was exported to.</t>
  </si>
  <si>
    <t xml:space="preserve">Information regarding IT software spend. Software provider used to manage National Client Caseload Information System (NCCIS). What is the annual spend, contract end and renewal date. And who is the contract manager responsible. </t>
  </si>
  <si>
    <t>Information regarding vehicles and school streets, how many vehicles are owned, proportions of currently and in the future of zero emissions, low emission, diesel or pre Euro VI diesel. As well as, how many school streets are there going to be by 2022 and what is preventing from making more.</t>
  </si>
  <si>
    <t>Information regarding road accident data, such as accidents, location, type of accident, time, date and weather condition.</t>
  </si>
  <si>
    <t>Information regarding schools, with information requested such as permanent and fixed term exclusions from schools within the LA.</t>
  </si>
  <si>
    <t>Information regarding all current policies relating to Adult Social Care and choice over in which setting care is to be provided to an individual.</t>
  </si>
  <si>
    <t>Information regarding tree’s that have been cut down and replant, broken down by years.</t>
  </si>
  <si>
    <t xml:space="preserve">Information regarding refuse collectors that were assaulted by members of the public while carrying out council duties. </t>
  </si>
  <si>
    <t>Information regarding housing and licences; with any selective licencing in place within the area, how much area is covered by private rented sector, What scheme were these predicted upon and what was the fee.</t>
  </si>
  <si>
    <t>Information regarding the percentage of recycling bins and what percentage of recycling is in the UK.</t>
  </si>
  <si>
    <t>Information regarding the total cost of interpreting, translation and BSL services in the last 2 years along with the number of requests made. As well as the hourly cost face to face, cost per minute on telephone and a breakdown of the top 10 most popular languages.</t>
  </si>
  <si>
    <t>Information regarding mandatory reliefs which were applied to individual rateable ND properties by the LA for the past 5 years and the financial value of mandatory relief in 2018/19.</t>
  </si>
  <si>
    <t>Information regarding if the council have housed any individual or group to a residence that is outside of the borough, if so, were any placed in named areas and if those housed, were the buildings converted from commercial properties into residential and if so, how many of these were adults and children.</t>
  </si>
  <si>
    <t>Information regarding the LA’s SEND budget for last year, this year and next year.</t>
  </si>
  <si>
    <t>Information regarding the current number of burial plots within the council sites and the total across all council sites and if there is an estimation that the LA will run out of available burial plots and are they any new plans for new sites.</t>
  </si>
  <si>
    <t>Information regarding invoices that have been paid, with information such as; the total number of suppliers with invoices paid, total value, with suppliers paid within 10 working days, along with the percentage.</t>
  </si>
  <si>
    <t>Information regarding council tax, and whether the LA offer a discount if council tax is paid in one large sum.</t>
  </si>
  <si>
    <t>Information regarding the authority’s digital platform. Information requested such as; the head of IT’s contact details, contracts, value of contracts and any future AI plans.</t>
  </si>
  <si>
    <t>Information regarding how many business miles have been travelled by council employees using the own vehicles, as well as how much money has been reimbursed in the past 12 months. What is the reimbursement rate per mile, also what policy’s do we hold in relation to this.</t>
  </si>
  <si>
    <t>Information regarding the authority’s expenditure in the past two years and in 2019/20 for supported employment services and supported internship provision. As well as, if any resident can be referred to supported employment provision. What was the spend in 2018 for education preparation for employment grant.</t>
  </si>
  <si>
    <t>Information regarding grants paid to new businesses opening the area.</t>
  </si>
  <si>
    <t>Information regarding procurement frameworks, if any third-party providers are used, internal frameworks and procured consultancy services.</t>
  </si>
  <si>
    <t xml:space="preserve">Information regarding cyber-attacks, cyber-security incidents and ransomware attacks. </t>
  </si>
  <si>
    <t>Information regarding a list of post codes within the R&amp;C boundaries, specifically within TS7 and TS6</t>
  </si>
  <si>
    <t xml:space="preserve">Information regarding CCTV maintenance and support, with information such as: the annual spend, contract start and expiry date, supplier(s) names and contact details of the individual responsible. </t>
  </si>
  <si>
    <t>Information regarding parent/guardian being barred from school premises, along with a brief description of three recent incidents.</t>
  </si>
  <si>
    <t xml:space="preserve">Information regarding any communication and correspondence in relation between the LA and Department for Education, regional schools commissioner and OfSted, as well as between schools and academy trusts which relate to the LA’s concerns about pupil exclusion, </t>
  </si>
  <si>
    <t>Information regarding the gross capital and revenue expenditure on highways and cycling infrastructure for the past nine years.</t>
  </si>
  <si>
    <t>Information regarding whether the council have declared a climate emergency, and whether any future meetings are scheduled to discuss climate change within the UK and any details of any specific plans in place.</t>
  </si>
  <si>
    <t>Information regarding homelessness within the LA’s authority.</t>
  </si>
  <si>
    <t>Information regarding sibling groups that are in the care of the LA and how many there are as well as siblings not placed with their siblings since 15th July 2019.</t>
  </si>
  <si>
    <t xml:space="preserve">Information regarding child abuse and neglect, with information such as what assessment tools do practitioners use to assess, as well as any contracts in place and name of the assessment tools. </t>
  </si>
  <si>
    <t xml:space="preserve">Information regarding highway/road projects which are budgeted to cost over £500,000. </t>
  </si>
  <si>
    <t>Information regarding council tax on second homes, empty houses over 6 months and 2 years as a percentage of the standard council tax rate.</t>
  </si>
  <si>
    <t>Information as part of a survey in relation to waste collection and disposal methods.</t>
  </si>
  <si>
    <t>Information regarding copies of complainant’s diaries, copies of recording used to determine the nuisance and details of all complaints relating to La Rum Bar 2016.</t>
  </si>
  <si>
    <t>Information regarding traffic management and does the LA operate a UTMC (Urban Traffic Management &amp; Control) and if not, is there plans to implement such a system.</t>
  </si>
  <si>
    <t>Response was not sent to the requestor until 17/07/2019 - Admin error.</t>
  </si>
  <si>
    <t>17/07/2019</t>
  </si>
  <si>
    <t>Information regarding Subject Access Requests that have not been completed within the limit of one month, as well up to and over one month overdue.</t>
  </si>
  <si>
    <t>Information regarding NE12 Childrens Contract, and the number of residential school placements which have been made for young people with SEMH and ASC through and not through NE12 Framework.</t>
  </si>
  <si>
    <t>Information regarding all copies of Freedom of Information requests made by the requestor.</t>
  </si>
  <si>
    <t>Information regarding schools, and whether the LA provide a staff absence scheme for schools, if its outsourced or delivered by the LA, and does it include a daily benefit reimbursement, waiting period for each claim and any exclusions to the scheme and is such a scheme open to academies.</t>
  </si>
  <si>
    <t>Information regarding food safety, providing copies of Certificates of analysis or examination carried out under the FSR 2013 (Food Safety Regulations).</t>
  </si>
  <si>
    <t xml:space="preserve">Information regarding street or road works and how many times have the LA fined organisations for overrunning in the past three financial years with details of each incident. </t>
  </si>
  <si>
    <t xml:space="preserve">Information regarding a total and breakdown of money spent by the LA supporting LGBT+ foundations in past five financial years and  Specification of any events.
</t>
  </si>
  <si>
    <t>Information regarding any emergency support to constituents and does the LA offer a DD discount and does the town hall/council buildings allow constituents to pay for services in cash or card only.</t>
  </si>
  <si>
    <t>Information regarding council tax lead to court summons, and how many there were, how many were successful, amount liability orders issued.</t>
  </si>
  <si>
    <t>Information regarding children protection investigation that have been undertaken into serious non-accidental injuries in babies under a year of age and how many involved deaths.</t>
  </si>
  <si>
    <t>Clarification received 18/07/19</t>
  </si>
  <si>
    <t>Information regarding how many adults have received and are receiving long term support, and how many adults have made a contribution towards the cost of their care.</t>
  </si>
  <si>
    <t>Information regarding how many blue badge applications were received, successful, and at the end of each period how many blue badge holders were registered. As well as any prosecutions.</t>
  </si>
  <si>
    <t>Information regarding all details on all website/portals the LA uses to tender any work.</t>
  </si>
  <si>
    <t xml:space="preserve">Information regarding the first 20 cases of children that were taken into care by the LA, provide information regarding the sex, age and any other factors that have been taken into consideration. </t>
  </si>
  <si>
    <t>Information regarding if the LA have issued licences for Dangerous Wild Animals.</t>
  </si>
  <si>
    <t>Information regarding the number of children in the LA’s care and the number of children apart of sibling groups.</t>
  </si>
  <si>
    <t>Information regarding the amount of young people (16-18) supported by a floating support model, average number of hours, average hourly charge, average length of stay and any secure transport that has been needed.</t>
  </si>
  <si>
    <t>Information regarding any licences with school management information systems, and do the LA provide support for this software, contract end date, and contact details of the person(s) that are responsible for this.</t>
  </si>
  <si>
    <t>Information was given, but not under FOI as RCBC offer a paid service.</t>
  </si>
  <si>
    <t>Answered as a press enquiry.</t>
  </si>
  <si>
    <t>Information regarding recycling banks, who operates the recycling banks within R&amp;C and whether any company pays LA money to keep a clothes bank space.</t>
  </si>
  <si>
    <t>Information regarding public electric/hybrid charging points that have been installed in R&amp;C and each location.</t>
  </si>
  <si>
    <t>Information regarding policies and littering.</t>
  </si>
  <si>
    <t>Information regarding prohibition orders, civil penalties, rent payment orders and banning orders.</t>
  </si>
  <si>
    <t>Information regarding IMCA (Independent Mental Capacity Advocacy) referrals made, and the name of the organisations commissioned to deliver this. As well as, 39A, 39C &amp; 39D DoLS (Deprivation of Liberty Safeguards) process.</t>
  </si>
  <si>
    <t>Information regarding improvement notices and civil penalties, rent payment orders and banning orders in relation to improvement notices.</t>
  </si>
  <si>
    <t>Information regarding hazard awareness notices and civil penalties, rent payment orders and banning orders in relation to hazard awareness notices</t>
  </si>
  <si>
    <t>Information regarding emergency action served within the council, and details of all penalties out relating to emergency action.</t>
  </si>
  <si>
    <t>Information regarding to demolition orders, along with details of all penalties given out, compensation paid, rehousing and purchases.</t>
  </si>
  <si>
    <t>Information regarding compulsory purchase orders and details of all compensation paid out relating to compulsory purchase orders.</t>
  </si>
  <si>
    <t>Information regarding the largest amount paid for a single, weekly, and total package of care in placement at a children’s home.</t>
  </si>
  <si>
    <t>Information regarding young people that entered care and had their emotional health assessed by a registered medical practitioner, and a written assessment of their emotional health. After being assessed, how many young people were subject to emotional health support.</t>
  </si>
  <si>
    <t>Information regarding which products have been used in care homes for cleaning over the past five year.</t>
  </si>
  <si>
    <t>Information regarding applications the LA received for deferred payments to care homes and percentage of acceptance.</t>
  </si>
  <si>
    <t>Information regarding the minimum, maximum and average rates paid weekly to independent providers for personal and nursing care.</t>
  </si>
  <si>
    <t>Information regarding an emergency plan that covers responses in the event of hazards or pandemics.</t>
  </si>
  <si>
    <t>Information regarding planning applications received for residential properties, total number of objections and the highest number of objections for a single development.</t>
  </si>
  <si>
    <t>Information regarding objections in relation to planning applications, along with how many complaints and the outcomes.</t>
  </si>
  <si>
    <t>Information regarding the percentage of waste recycled, along with issue fines and warnings to households.</t>
  </si>
  <si>
    <t>Information regarding policies relating to employees working on-call including a lone worker policy.</t>
  </si>
  <si>
    <t>Information regarding the number of council property tenants that have been investigated and received warnings for unauthorised short-term/holidays.</t>
  </si>
  <si>
    <t>Information regarding children that have suffered severe allergic reactions along with details and how many parents have withdrawn children from schools in the area.</t>
  </si>
  <si>
    <t>Information regarding privately-run children care homes with cancelled contracts and when they were cancelled and how many times have children been suspended from these care homes due to it being inadequate?</t>
  </si>
  <si>
    <t>Information regarding looked after children in the area, and of these children have disabilities and what type.</t>
  </si>
  <si>
    <t xml:space="preserve">Information regarding a position which was created, and has it been permanently staffed from June 2018. </t>
  </si>
  <si>
    <t>Information regarding Illegal traveller camps, and how much money has the council spent on cleaning up, evictions fees and at each site address from 2015-2018.</t>
  </si>
  <si>
    <t xml:space="preserve">Information regarding never ever events, and how many have occurred in the local authority education area. </t>
  </si>
  <si>
    <t>Information regarding never ever events, and how many have occurred in the local authority police area.</t>
  </si>
  <si>
    <t>Information regarding a up-to-date dataset of tree preservation orders.</t>
  </si>
  <si>
    <t>Information regarding cyber security attacks and whether the LA had received a check test in the past three years.</t>
  </si>
  <si>
    <t>Information regarding cyber-attacks recorded in the beginning of 2017.</t>
  </si>
  <si>
    <t>Information regarding contact centres.</t>
  </si>
  <si>
    <t>Wanting confirmation whether a job role that is filled, that the individual holds a degree level or equivalent.</t>
  </si>
  <si>
    <t>Information regarding generous packages that are offered (comparison from Chief Executive – Lower Grades)</t>
  </si>
  <si>
    <t xml:space="preserve">Information regarding a community group (such as a Civic Society) is permitted to speak at council and is there a limit on the number of registered speakers permitted, and what is the total time allowed. </t>
  </si>
  <si>
    <t>Information regarding contact details for the different job roles within Adult Social Care.</t>
  </si>
  <si>
    <t>Information regarding dropped kerb installations and how many applications were received and how many were installed.</t>
  </si>
  <si>
    <t>Information regarding young people placed in respite care, the numbers of settings providing respite care and the number of safeguarding referrals concerning respite care placement and the number of allegations of physical abuse.</t>
  </si>
  <si>
    <t>Information regarding the amount of tress that have been removed or chopped down within the last five years.</t>
  </si>
  <si>
    <t xml:space="preserve">Information regarding the proposal to develop a caravan and camping site on Saltburn Lane, Saltburn. </t>
  </si>
  <si>
    <t>Information regarding council tenants that have been investigated for subletting their property and what fines were people given and how many were evicted.</t>
  </si>
  <si>
    <t>Information regarding since 2009, how many times as the LA paid private landlords with clients who threatened with homelessness and since 2009, how much did the LA pay to house people in temporary accommodation and the total number of FTE housing support staff employed.</t>
  </si>
  <si>
    <t>Information regarding microchipping dogs, including if any individuals have been taken to court for obstruction, breach of microchipping, written warnings and any court proceeding for failure to comply with notices.</t>
  </si>
  <si>
    <t>Information regarding sexual relations for adults working in education and care, including how many number of complaints or reports about sexual activity between an adult and a 16/17 year olds made to the LADO. As well as where the adult was working.</t>
  </si>
  <si>
    <t>Information regarding EHCP assessments that have been made in the past year, which were refused, released after 20 week deadline, how much was spent on EHCP mediation and how many mediation sessions were completed.</t>
  </si>
  <si>
    <t>Information regarding a fleet list of vehicles operated by the LA. Information including the vehicle make and model, model year, vehicle type, owned or leased and year of purchase.</t>
  </si>
  <si>
    <t>Information regarding the number of children placed in unregistered care provision within the past four financial years and including those who have been allegedly been sexually abused or exploited.</t>
  </si>
  <si>
    <t xml:space="preserve">Information regarding the total number of settlement agreements for the past three financial years, and the total cost associated for each settlement agreement in each financial agreement. </t>
  </si>
  <si>
    <t xml:space="preserve">Information regarding Brexit, including risk assessments, risks identified, and risks identified for rural communities, along with training exercises carried out, any extra funding received and how many staff are working FT employees preparing for a no-deal Brexit. </t>
  </si>
  <si>
    <t>Information regarding council money that was spent on taxis, minibuses and private hire vehicles in total, along with the single largest bill, how much was spent to transport pupils with the single largest bill.</t>
  </si>
  <si>
    <t>Information regarding the names of social work management staff within Children Services.</t>
  </si>
  <si>
    <t>Information regarding breaches in relation to The Tobacco Advertising and Promotion (Display &amp; Display of Prices) (England) Regulations 2010. Along with the total annual number of reported instances and the total number of fines, warnings, percentage and breakdown.</t>
  </si>
  <si>
    <t>Information regarding individuals under 18, who were living in independent, supported or semi-supported accommodation, and how many were under 16 and who were unaccompanied asylum seeking.</t>
  </si>
  <si>
    <t>Information regarding information in relation to grants for school uniforms; and who is eligible and how much is the grant worth and if not, when did the authority cease offering the grant. If so, how many grants were issued as well as the amount spent.</t>
  </si>
  <si>
    <t xml:space="preserve">Information regarding relating to the proposal of development of a caravan and camping holiday park on Saltburn Lane, Saltburn. </t>
  </si>
  <si>
    <t xml:space="preserve">Information regarding LAC placed into semi-independent living accommodation and unregistered children homes in and out of the LA’s area. </t>
  </si>
  <si>
    <t xml:space="preserve">Information regarding HGV; which are greater than 3.5 tonnes, how the vehicle is owned/funded, suppliers if not owned, date vehicle joined the LA’s fleet, make and model, list price of vehicle when purchased and total annual budget for waste collection services. </t>
  </si>
  <si>
    <t>Information regarding plastic collected for recycling and where it is sent to for recycling and the weight in tonnes and percentages of the last five calendar years.</t>
  </si>
  <si>
    <t>Information regarding any inspections carried out by the LA in regards to care homes, how many people enrolled in a course, earned a qualification and care workings employed with a basic care certificate.</t>
  </si>
  <si>
    <t>Information regarding vacancies within the council which have been filled using direct matching and would a newly created position be expected to be widely advertised or direct matching.</t>
  </si>
  <si>
    <t xml:space="preserve">Information regarding payments for care and how many people contacted the LA on how to pay for care, how did the LA pay for peoples care (partial, in full or self funding). </t>
  </si>
  <si>
    <t>Information regarding selling animals as pets; with the number of licences in force since 1st October 2018 and 1st April 2019. As well as the number of licences granted and renewed in selling animals as pets between Oct. 1st 2018 and Apr. 1st 2019.</t>
  </si>
  <si>
    <t>Information regarding names and contact details for the individual/team responsible for road safety/road casualty reduction.</t>
  </si>
  <si>
    <t>Information regarding completed and published domestic homicide reviews within the council district in the case the victim was male, and the perpetrator was female from the period of Jan. 2015-Mar. 2019.</t>
  </si>
  <si>
    <t>Information regarding schools, and how many notified the LA that they would be reducing the number of learning sessions and details of school along with the reason to why reduction in sessions were made.</t>
  </si>
  <si>
    <t xml:space="preserve">Information regarding homelessness temporary accommodation placements, temporary accommodation expenditure, homelessness prevention duty, council housing repairs and affordable housing. </t>
  </si>
  <si>
    <t>Information regarding money spent by the LA on OOH advertising (Out-Of-Home), print advertising within and outside of local newspapers, filming, radio, social media, online advertising for recruitment and non-recruitment and any other, along with the top five outlets in terms of advertising spend.</t>
  </si>
  <si>
    <t>Information regarding the number of new homes completed by the council, within the HRA, within a local housing group and general funding. As well as the number of homes intended to develop, with an estimate of the total amount.</t>
  </si>
  <si>
    <t>Total minus N/A 
(for percentage formula)</t>
  </si>
  <si>
    <t>(Error check)</t>
  </si>
  <si>
    <t>Information regarding contact details and name of the Head of Environmental Health.</t>
  </si>
  <si>
    <t>Information regarding payments received under Section 106 Planning Obligations since 2013.</t>
  </si>
  <si>
    <t xml:space="preserve">Information regarding cyber-attacks in 2019. </t>
  </si>
  <si>
    <t xml:space="preserve">Information regarding policies, such as a Community Asset transfer and when was it last updated/viewed. As well as, the amount of land/building assets the LA transferred to ownership. </t>
  </si>
  <si>
    <t>Information regarding TUPE transfers that have taken place amongst adult social care employers, any related to homecare providers and a list of reasons why transfers have taken place.</t>
  </si>
  <si>
    <t>Information regarding policies, procedures, or guidance in relation to visitors, guests, or contractors.</t>
  </si>
  <si>
    <t>Information regarding planning applications, with the number of decisions made, which decisions were made and the number of applications received.</t>
  </si>
  <si>
    <t>Information regarding the 2019-’20 weekly foster care allowances for young people age 16-18.</t>
  </si>
  <si>
    <t xml:space="preserve">Information regarding the risk of service delivery in adult services in relation to Brexit. </t>
  </si>
  <si>
    <t>Information regarding homes owned by the authority in 1979-1980. Along with how many homes sold under the right to buy in designated rural area, as well as how many were put up for rent.</t>
  </si>
  <si>
    <t>Information regarding every policy and procedure in relation to LA’s Youth Offending Service &amp; list any upcoming policies and procedures within the next six months.</t>
  </si>
  <si>
    <t>Information regarding schools, and whether they supply their own meat, non-stun meat and changing practices.</t>
  </si>
  <si>
    <t>Updated that RCBC could not answer, sent to MBC.</t>
  </si>
  <si>
    <t>Information regarding asbestos in schools.</t>
  </si>
  <si>
    <t>Information regarding the plan for the proposed caravan and camping site at Saltburn, with all correspondence between officers, external bodies and the Camping &amp; Caravan Club.</t>
  </si>
  <si>
    <t>Information regarding, leisure &amp; culture, childrens and youth services, trading standards, environmental health, refuse services, public toilets and supported bus services.</t>
  </si>
  <si>
    <t>Information regarding children that the LA are aware of are home schooled.</t>
  </si>
  <si>
    <t xml:space="preserve">Information regarding spending on tea and biscuits at council committee meetings this year, as well as the type of biscuits and brand of tea. </t>
  </si>
  <si>
    <t>Information regarding company vehicles the LA own, with the name of the fleet or transport manager.</t>
  </si>
  <si>
    <t>Information regarding land registry, in regards to the wording of restrictive covenant and what rights are referred to and reserved.</t>
  </si>
  <si>
    <t>Information regarding adults working in education and care settings.</t>
  </si>
  <si>
    <t>Information regarding council tax, including pay plans, information about imprisonment, in-development constructive proposals.</t>
  </si>
  <si>
    <t>Information regarding policies, procedures or guidance in relation to disposal of confidential or sensitive papers.</t>
  </si>
  <si>
    <t>Information regarding the LA’s risk register or risk management/policy in relation to Brexit.</t>
  </si>
  <si>
    <t>Information regarding private finance initiative contracts, with the projected total, dates and reasons of any cost changes.</t>
  </si>
  <si>
    <t>Information regarding fixed penalty notices, and how many were given in 2018 for littering cigarette butts, with how many have not been paid and what is the FPN for literally cigarette butts.</t>
  </si>
  <si>
    <t>Information regarding planning permission, how many applications received and refused, and the number of enforcement, stop, breach of condition and enforcement orders issued.</t>
  </si>
  <si>
    <t xml:space="preserve">Information regarding Panthera Tigris’ which are held in captivity, owned privately, zoological gardens which have a licence, rescue centres. </t>
  </si>
  <si>
    <t>Information regarding Waste Haulage Services, with five separate companies have submitted bids for evaluation. Supplying the names and registration numbers for all four unsuccessful.</t>
  </si>
  <si>
    <t xml:space="preserve">Information regarding server hardware maintenance, virtualisation maintenance and storage area network maintenance. </t>
  </si>
  <si>
    <t>Information regarding software supplier, name of products used, current contract end date, current contract value for various areas within the council.</t>
  </si>
  <si>
    <t>Information regarding the contact details of the LA’s Parking Manager.</t>
  </si>
  <si>
    <t xml:space="preserve">Information regarding the use of Office 365 within the Council. </t>
  </si>
  <si>
    <t xml:space="preserve">Information regarding bins specifically for general waste, recycling and dog waste. </t>
  </si>
  <si>
    <t>Information regarding Hate Crime.</t>
  </si>
  <si>
    <t>Information regarding what information is held on residents of the area.</t>
  </si>
  <si>
    <t>Information regarding tree felling and planting.</t>
  </si>
  <si>
    <t>Under Section 16, link was also embedded into the response document.</t>
  </si>
  <si>
    <t>Information regarding potholes, and the total amount spent and paid out as compensation.</t>
  </si>
  <si>
    <t>Information regarding school aged children that are recorded as code B.</t>
  </si>
  <si>
    <t>Information regarding children under full care orders and accommodated, that have been eligible for the EU settlement scheme.</t>
  </si>
  <si>
    <t>Information regarding anonymous CVs, and the percentage of the area the authority serve is BME as well as the LA’s workforce. (Black and Minority Ethic).</t>
  </si>
  <si>
    <t>Information regarding housing developments within the area.</t>
  </si>
  <si>
    <t xml:space="preserve">Information regarding abuse against councillors since 2016. </t>
  </si>
  <si>
    <t>Information regarding schools which have applied for a determination to alter the character of collective worship.</t>
  </si>
  <si>
    <t>Information regarding the authorities SIRO and DPO for name and email address.</t>
  </si>
  <si>
    <t>Information regarding migrants from Africa which have settled and/or housed temporarily in Guisborough since January 2018.</t>
  </si>
  <si>
    <t>Information regarding social worker posts, in regards to how many positions the authority currently have and how are they funded.</t>
  </si>
  <si>
    <t>Multiple questions:
Q1 - Section 21 Applied.
Q2 - Section 21 Applied.
Q3 - Information Not Held.
Q4/Q5 - Section 12 Applied.
Q6 - Information Not Held.</t>
  </si>
  <si>
    <t>Information regarding salons/establishments that operate in the area with sunbeds.</t>
  </si>
  <si>
    <t>Information regarding contact details of head of Procurement, IT and the Information and Security Officer.</t>
  </si>
  <si>
    <t xml:space="preserve">Information regarding households and homelessness. </t>
  </si>
  <si>
    <t>Information regarding records in relation to flooding.</t>
  </si>
  <si>
    <t>Information regarding SEND provisions, with the LA’s budget, amount spent and allocated towards SENDIST casework, and external legal advice and how much was paid along with the name of the contracted company.</t>
  </si>
  <si>
    <t>Information regarding care leavers, and what is the housing policy, strategy for children in care and the mental health strategy for children in care.</t>
  </si>
  <si>
    <t xml:space="preserve">Information regarding Revenues and Benefits Services. </t>
  </si>
  <si>
    <t>Information regarding FPNs for dog fouling, boarding animals and breeding.</t>
  </si>
  <si>
    <t>Information regarding direct matching on managerial posts in 2017.</t>
  </si>
  <si>
    <t>Information regarding facial recognition and how much has been spent on the technology and who provided it, along with how long it’s been in use.</t>
  </si>
  <si>
    <t>Information regarding council tax collections over the past five years.</t>
  </si>
  <si>
    <t>Information regarding homelessness regarding families.</t>
  </si>
  <si>
    <t>Information regarding LED street lighting.</t>
  </si>
  <si>
    <t>Information regarding EHC needs, plans and assessments.</t>
  </si>
  <si>
    <t>Regarding previous requests, if they are shared with third parties.</t>
  </si>
  <si>
    <t>Information regarding homecare contracts.</t>
  </si>
  <si>
    <t>Information regarding the organisational structure chart for Children and Families.</t>
  </si>
  <si>
    <t>Requestor is wanting the Information Quality and Data Quality policy.</t>
  </si>
  <si>
    <t>Information regarding individuals placed in accommodation in the past four years.</t>
  </si>
  <si>
    <t>Information regarding planning applications, rejections and health and wellbeing concerns.</t>
  </si>
  <si>
    <t>Information regarding the sea defences between the town piers (Redcar-Saltburn) and would it cost more than it would, for protecting town properties.</t>
  </si>
  <si>
    <t>Information regarding the Wilton International Site, in relation to the waste to energy site i.e. contamination, permits, and inspections.</t>
  </si>
  <si>
    <t>Information regarding accountancy based roles, and is wanting job descriptions for each role and numbers of each position employed.</t>
  </si>
  <si>
    <t>Information regarding communications between the leader of the council and Ministry of Housing, Communities, and Local Government, Department of Transport and Department of Health. As well as all documents containing ‘reasonable worst case scenarios’ of Britain leaving EU and the minutes of the latest LRF.</t>
  </si>
  <si>
    <t xml:space="preserve">Would like copies of her previous FOI requests submitted </t>
  </si>
  <si>
    <t>Information regarding redeployment within the council and the procedures which must be followed.</t>
  </si>
  <si>
    <t>Information regarding new builds and council tax bands.</t>
  </si>
  <si>
    <t>Information regarding school admissions round, with the number of places available, number on time preferences and allocations.</t>
  </si>
  <si>
    <t>Information regarding the children’s commissioners, placement team managers and children learning disability team managers name and contact details.</t>
  </si>
  <si>
    <t>Information regarding reported injures under RIDDOR for specified injuries, and regarding the date of incident, injured party’s age, specified injury, sector, name of organisation, post code and if the incident was investigated by the LA.</t>
  </si>
  <si>
    <t>Section 36(3) Neither confirm nor deny.</t>
  </si>
  <si>
    <t>Information regarding looked after children, as well as regarding cost of accommodation weekly, and the total annual spend.</t>
  </si>
  <si>
    <t>13/09/2019</t>
  </si>
  <si>
    <t xml:space="preserve">Information regarding the current IT strategy, and does the LA plan on/currently use Azure, AWS or Google – what are the main drivers and goals. </t>
  </si>
  <si>
    <t>Information regarding the asbestos register in relation to Westgarth School in 1998.</t>
  </si>
  <si>
    <t>Information regarding vegetation removal alongside B1380 – Normanby.</t>
  </si>
  <si>
    <t>Information regarding a cleaning schedule for all wards across the RCBC area.</t>
  </si>
  <si>
    <t>Information regarding properties, the requestor is wanting a list of empty and abandoned properties. As well as contact details for a property enforcement officer.</t>
  </si>
  <si>
    <t xml:space="preserve">Information on biomass boiler installation in buildings owned or managed by your local authority, including, where relevant, schools which come under the local authority's </t>
  </si>
  <si>
    <t>Information regarding fly tipping, along with fines issued, total revenue, cases and convictions.</t>
  </si>
  <si>
    <t xml:space="preserve">Information regarding reported incidents in regards to food and drink which is not align with dietary, religious beliefs and in care homes. </t>
  </si>
  <si>
    <t>Information regarding online schools, and how many places the LA has funded in the past ten years.</t>
  </si>
  <si>
    <t>Information regarding individuals with dementia detained, and where each individual was detained and which were turned down for after-care.</t>
  </si>
  <si>
    <t>Information regarding road work, such as double red lines and red routes since 2016 to present and the amount of penalties that have been issued.</t>
  </si>
  <si>
    <t>Information regarding flood risk assessments for a site in Coatham.</t>
  </si>
  <si>
    <t>Information regarding trading companies, public service mutual, outsources services and all joined ventures.</t>
  </si>
  <si>
    <t>Information regarding road traffic collisions, and invoices paid and not paid to the authority.</t>
  </si>
  <si>
    <t>Information regarding highways inspection records with opening and closing notices, defect notices and records of complaints from 15 June 2017.</t>
  </si>
  <si>
    <t>Information regarding licensed taxi firms and premises.</t>
  </si>
  <si>
    <t>Information regarding correspondence on a Harry Irving (deceased) since 1st April 2015.</t>
  </si>
  <si>
    <t>Information regarding non-sensitive data, reports, logs and captures from CCTV.</t>
  </si>
  <si>
    <t xml:space="preserve">Information regarding temporary accommodation. </t>
  </si>
  <si>
    <t xml:space="preserve">Information regarding rough sleeping. </t>
  </si>
  <si>
    <t xml:space="preserve">Information regarding public sector pay inequality. </t>
  </si>
  <si>
    <t>Information regarding contact details for commissioning and procurement of residential placements for LAC.</t>
  </si>
  <si>
    <t xml:space="preserve">Information regarding individuals who are housed under Social Services/Children’s Act duties. </t>
  </si>
  <si>
    <t>Information regarding students studying at home or main stream school.</t>
  </si>
  <si>
    <t xml:space="preserve">Information regarding parks, which team monitors these and contact details. </t>
  </si>
  <si>
    <t>Information regarding planning applications made at Eston and Normanby Social Club.</t>
  </si>
  <si>
    <t>Information regarding managerial posts and current on-going internal investigations.</t>
  </si>
  <si>
    <t xml:space="preserve">Information regarding housing appeals. </t>
  </si>
  <si>
    <t>Information regarding IT equipment and services, along with software use and contracts.</t>
  </si>
  <si>
    <t xml:space="preserve">Information regarding supported accommodation and housing benefit. </t>
  </si>
  <si>
    <t>Information regarding housing leasehold extensions.</t>
  </si>
  <si>
    <t>Spoke directly to team members for information.</t>
  </si>
  <si>
    <t>Information regarding homelessness figures and were owed relief duty and not in accommodation.</t>
  </si>
  <si>
    <t>Information regarding contact details for separate teams in Social Services.</t>
  </si>
  <si>
    <t>What was the approximate overall cost of the preparations to market the leasing of land and buildings within Zetland Park, Redcar, formerly used for bowling activities, for the purpose of private development?</t>
  </si>
  <si>
    <t>Information regarding to care leaver offer and any plans for care leavers in the area.</t>
  </si>
  <si>
    <t>supplementary info provided 25/09/2019</t>
  </si>
  <si>
    <t>Buisness Rates property lists from 2013-19, to include address, any relief and status of company.</t>
  </si>
  <si>
    <t>How many asylum seekers and refugees are housed in Guisborough, and or have been placed in Guisborough. From January 2017 to September 28th 2019. I am asking for the total number, not the ages of each and not the country of origin.</t>
  </si>
  <si>
    <t>questions concerning the recruitment and retention of qualified and registered social workers employed in children’s services departments within Local Authorities</t>
  </si>
  <si>
    <t>A survey to gather data to provide evidence on the extent and causes of youth homelessness, the nuances and emerging trends and any gaps in provision. The survey report will seek to set the current social, political and economic context and to understand the impact upon youth homelessness in the region.</t>
  </si>
  <si>
    <t>The request is related to the blockages of toilets and drains at schools from 2017-2019</t>
  </si>
  <si>
    <t>Information regarding digital innovation projects and budgets.</t>
  </si>
  <si>
    <t>Information regarding potholes that have been reported and identified.</t>
  </si>
  <si>
    <t xml:space="preserve">Information regarding schools, and which schools have been asked to opt out of a daily act of worship that is wholly or mainly of a Christian character. </t>
  </si>
  <si>
    <t>Information regarding on a property for all visits, notes, meetings and minutes taken to date.</t>
  </si>
  <si>
    <t>Information regarding emotional health of looked after children.</t>
  </si>
  <si>
    <t>01/08/2019</t>
  </si>
  <si>
    <t>Information regarding details for positions of director of service, head of services, head of waste and head of resilience.</t>
  </si>
  <si>
    <t xml:space="preserve">Information regarding total amount spend on accommodating young offenders since 2013 and how many young offenders were placed into council accommodation. </t>
  </si>
  <si>
    <t>Information regarding direct matching in November 2017 and January 2018.</t>
  </si>
  <si>
    <t>Information regarding over the past 3 years how many occasions has the LA obtained communications data and over the past 5 years, has the LA purchased or received anonymised mobile phone communications data sets.</t>
  </si>
  <si>
    <t>Information regarding if the LA use Microsoft Office and Google G Suite, how many council employees have emails and how many staff work within IT services.</t>
  </si>
  <si>
    <t>Information regarding a list of schools which students learn about paganism as part of religious education, as well as a list of those who do not.</t>
  </si>
  <si>
    <t>Information regarding policies regarding management of paper and electronic records.</t>
  </si>
  <si>
    <t>Sent to Middlesbrough FOI team as Joint partnership and MBC are lead Authority</t>
  </si>
  <si>
    <t>Information on staff Parking arrangement</t>
  </si>
  <si>
    <t>Information regarding AGM 2019 meeting minutes.</t>
  </si>
  <si>
    <t>Information regarding adult care packages.</t>
  </si>
  <si>
    <t>Information regarding staff in primary schools trained to change nappies.</t>
  </si>
  <si>
    <t>Information regarding applications for food establishments, how many have been refused since January 2019 and what was the reason for each.</t>
  </si>
  <si>
    <t>S14(2): Repeated Request</t>
  </si>
  <si>
    <t>Information regarding complaints received about landlords, with the most common topic and which led to enforcement.</t>
  </si>
  <si>
    <t>Information regarding figures for service users who have Korsakoffs syndrome, alcoholic dementia, alcohol related brain injury and brain damage.</t>
  </si>
  <si>
    <t>07/10/2019</t>
  </si>
  <si>
    <t>Information regarding if the authority has used project teams to increase social work capacity.</t>
  </si>
  <si>
    <t>full Disclosure</t>
  </si>
  <si>
    <t>Information regarding the number of serious incidents, self-harm and suicide involving children all with mental health issues.</t>
  </si>
  <si>
    <t xml:space="preserve">Information regarding the amount spent on celebrities turning on the Christmas lights and the name of those celebrities. </t>
  </si>
  <si>
    <t>Information regarding places which are planned to have replaced the words of man, men, father, dad, mankind and other male-related words.</t>
  </si>
  <si>
    <t>Information regarding parking, and how many spaces are the authority responsible for, along with parking meters and total revenue monthly as well as public car park information and parking tickets.</t>
  </si>
  <si>
    <t>Questions on reconnected services and human rights assessments on EU citizens</t>
  </si>
  <si>
    <t>Info on vacant properties from Sep 2019</t>
  </si>
  <si>
    <t xml:space="preserve">Business rates credits and SBRR </t>
  </si>
  <si>
    <t>Information regarding tenants’ halls, and how many are derelict and community centres.</t>
  </si>
  <si>
    <t>Questions on primary and secondary class sizes and if the council provides help with school uniforns</t>
  </si>
  <si>
    <t xml:space="preserve">Information regarding patient systems, contract start and end dates, main point of contact for contracts and the board member responsible for patient record integration. </t>
  </si>
  <si>
    <t xml:space="preserve">Information regarding the structure amongst the council for numerous positions. </t>
  </si>
  <si>
    <t>Information regarding animal health and welfare staff within the authority along with farm inspections and prosecutions carried out since 2017.</t>
  </si>
  <si>
    <t>Information regarding adult learning disability services, adults with learning disabilities funded and residential care.</t>
  </si>
  <si>
    <t>Information regarding transport from school to home for children aged 5-16 based on SEND.</t>
  </si>
  <si>
    <t xml:space="preserve">Information regarding costs within highways section of the council. </t>
  </si>
  <si>
    <t>Information regarding bins, refuse collections, recycling collection and what enforcement do the authority take regarding rubbish in the wrong bins.</t>
  </si>
  <si>
    <t>Information regarding garages owned by the council, which are empty, let to council estate residents, commercially let and the total space of each.</t>
  </si>
  <si>
    <t>Information regarding documents, policies and procedures based upon two parents not living together and SIMS as well as information promised on a set date.</t>
  </si>
  <si>
    <t xml:space="preserve">Clarification sought 09/01/19
</t>
  </si>
  <si>
    <t>Withdrawn 22/07/2019</t>
  </si>
  <si>
    <t>Clarification saught 09/05/2019
Clarification received 09/05/2019</t>
  </si>
  <si>
    <t>Sent to Public Health MBC</t>
  </si>
  <si>
    <t>S40: Personal Information</t>
  </si>
  <si>
    <t>Clarification sought 30/07/2019</t>
  </si>
  <si>
    <t xml:space="preserve">Clarification sought 08/08/19
</t>
  </si>
  <si>
    <t>Information regarding strategic housing land availability assessment sites, ratings and all recently published sites.</t>
  </si>
  <si>
    <t>Information regarding libraries, amount spent from 2009 to 2018, and transfers to private companies,</t>
  </si>
  <si>
    <t>Information regarding the Local Welfare Assistance Scheme.</t>
  </si>
  <si>
    <t>Information regarding the structure chart for Adults and Childrens Social Care structure, along with contact details.</t>
  </si>
  <si>
    <t>Information regarding EHC plans, which were agreed and refused, which were later approved along with the amount since 2017.</t>
  </si>
  <si>
    <t>17/10/2019</t>
  </si>
  <si>
    <t xml:space="preserve">Information regarding Council Tax Support Scheme and the currently political party leads the authority. </t>
  </si>
  <si>
    <t>Information regarding planning applications, which were lodged, amount of money spent on legal advice and action, granted permission after appeal and following appeal.</t>
  </si>
  <si>
    <t>Information regarding children which have returned to the UK following conflict in Syria, along with the ages and sex and if they have returned with their parent(s) or not.</t>
  </si>
  <si>
    <t>Forwarded to MBC to log.</t>
  </si>
  <si>
    <t xml:space="preserve">Please could you confirm your budget timeline, showing the dates of when budgets are typically agreed, by whom and at what point providers of learning disability services are notified of your decisions. We require this information for both children &amp; adult services within Redcar &amp; Cleveland Borough Council.
Please ensure you enclose full contact details including Name, Telephone Number and Email Address for the person who deals with this information so they can be contacted directly should we require any further information?
</t>
  </si>
  <si>
    <t>Information regarding council tax debts for councillors which represented the St. Germain’s Ward, along with actions taken, sanctions applied and attendance at Council meetings.</t>
  </si>
  <si>
    <t>Information regarding systems used for citizen records in relation to care, contract renewal and end dates and main point of contact.</t>
  </si>
  <si>
    <t xml:space="preserve">Information regarding tents being provided to individuals and families and provide stats for 2018 and 2019. </t>
  </si>
  <si>
    <t xml:space="preserve">Information regarding a full list of private hire operators, taxi drivers and private hire drivers and hackney carriage vehicles and private hire vehicles.  </t>
  </si>
  <si>
    <t xml:space="preserve">Information regarding contracts in regards to green waste, along with tonnes collects, number of household and frequency of collection. </t>
  </si>
  <si>
    <t>Information regarding telephone system maintenance.</t>
  </si>
  <si>
    <t>Information regarding supported lodging carers, with the number of young people (16-18) placed in supported lodgings and any commissioning framework.</t>
  </si>
  <si>
    <t>Information regarding school admissions arrangements which are online, the use of SIMS and reviews, written notices to parents regarding a place for their child, and lastly policies and procedures on school admissions.</t>
  </si>
  <si>
    <t>Information regarding young people diagnosed with conduct disorder and mental health provisions.</t>
  </si>
  <si>
    <t>Information regarding Mental Health Needs Assessments and whether the authority have published these.</t>
  </si>
  <si>
    <t>Information regarding apprenticeships, such as budgets over the last two years, level of apprenticeships and framework name.</t>
  </si>
  <si>
    <t xml:space="preserve">Information regarding the use of medical services to provide medical advice in regards to council housing or housing benefit claims.  </t>
  </si>
  <si>
    <t xml:space="preserve">Information regarding looked after children within the authority’s area, were parents where outside of the UK, children placed outside of the UK and placement orders abroad. </t>
  </si>
  <si>
    <t xml:space="preserve">Information regarding the annual revenue the mayor generates for the area, along with the average FOIs per month, any third party services and handling of FOIs and SARs. </t>
  </si>
  <si>
    <t>Information regarding trees, which had fell and been planted by employees or contractors, and how many were subject to a tree preservation order and how many of these were felled.</t>
  </si>
  <si>
    <t>Information regarding the admissions policy, records to show for decisions made, codes of practice on school admissions and cases of no applications made.</t>
  </si>
  <si>
    <t>Information regarding Kirkleatham Owl Centre, how many animals have been lost to theft and how many break ins, along with zoo inspection reports and copies of all stocklists since January 2014 – Up to date.</t>
  </si>
  <si>
    <t xml:space="preserve">Information regarding council tax rises. </t>
  </si>
  <si>
    <t>Information regarding direct matching in October, November 2017 and January 2018 in regards to managerial posts (H &amp; H+).</t>
  </si>
  <si>
    <t>Information regarding expenses in relation to Kirkleatham Walled Gardens and the financial gain.</t>
  </si>
  <si>
    <t>Information regarding empty home premium charge and landlord licensing.</t>
  </si>
  <si>
    <t>Information regarding EHCP annual reviews, which be been completed, uncompleted and due for completion.</t>
  </si>
  <si>
    <t>EIR/19/0021</t>
  </si>
  <si>
    <t xml:space="preserve">Information regarding children with learning disabilities and behavioural disabilities in relation to minimum and maximum weekly costs of placement in residential children’s homes. </t>
  </si>
  <si>
    <t>Information regarding refuse bin collection; with the number of vehicles deployed to Guisborough, how are crews deployed and supervised, what disciplinary action is taking place.</t>
  </si>
  <si>
    <t>Information regarding RCBC’s admission arrangements, records in relation to the first decision of ‘admissions address’, next reviews and any conclusions.</t>
  </si>
  <si>
    <t xml:space="preserve">Information regarding subcontractors, suppliers and consultants and telephone numbers involved in Teesville PRU schools, Multi Use Games Arena Works development. </t>
  </si>
  <si>
    <t>Public heath funerals</t>
  </si>
  <si>
    <t xml:space="preserve">Information relating to vehicles operated by the council </t>
  </si>
  <si>
    <t>Queries relating to Homlessness and the Housing Act 1996</t>
  </si>
  <si>
    <t>EIR/19/0022</t>
  </si>
  <si>
    <t>EIR/19/0023</t>
  </si>
  <si>
    <t>EIR/19/0024</t>
  </si>
  <si>
    <t>EIR/19/0025</t>
  </si>
  <si>
    <t xml:space="preserve">Information regarding unlicensed groundwater and surface water abstractions within 4KM of each site. </t>
  </si>
  <si>
    <t>Information regarding fly tipping of waste materials, including septic tank and cesspool sludge and any liquid drainage waste, as well as location details.</t>
  </si>
  <si>
    <t xml:space="preserve">Information regarding children in pupils referrals units, and the total population of both males and females and how many ended early. </t>
  </si>
  <si>
    <t>Information regarding medical assessments cases for homelessness or housing applications undertaken, any specifically with ‘NowMedical’ and how much was paid to ‘NowMedical’.</t>
  </si>
  <si>
    <t>Information regarding policies, procedures and protocols and how the authority records these.</t>
  </si>
  <si>
    <t>Information regarding the planning application servers.</t>
  </si>
  <si>
    <t>Information regarding food samples taken and submitted, which attracted adverse report and specifically in relation to labelling, and how many samples were tested for allergens.</t>
  </si>
  <si>
    <t xml:space="preserve">Information regarding planning permissions and the register, along with local connection tests, financial viability tests, charges for being added to the register and charges for a community infrastructure levy. </t>
  </si>
  <si>
    <t>Information regarding inspection reports in relation to residential care services between 1993 to 2002.</t>
  </si>
  <si>
    <t>Information regarding Newcomen Primary School staff wage structure and bonus incentives.</t>
  </si>
  <si>
    <t xml:space="preserve">clarification requested 31/10/2019 </t>
  </si>
  <si>
    <t>Information regarding 20mph speed limits and how many zones does this speed limit apply to.</t>
  </si>
  <si>
    <t>Information regarding a scheme to assist people with costs of renting a property, the budget of the scheme, and how can people apply for help with the scheme.</t>
  </si>
  <si>
    <t xml:space="preserve">Information regarding automatic wash-dry toilets grants for disabled home adaptations. </t>
  </si>
  <si>
    <t>Information regarding the open register.</t>
  </si>
  <si>
    <t>Information regarding farm inspections and what triggered the inspection and how many led to legal action and farms which rear animals.</t>
  </si>
  <si>
    <t>How many estates is RCBC responsible for the upkeep of and maintenance of and how many it has not adopted.  How much would it cost to adopt these areas.  As of November 2019.</t>
  </si>
  <si>
    <t xml:space="preserve">operate a collective energy scheme for your ratepayers. 
1. Total number of ratepayers in your scheme.
2. Company used to negotiate with energy providers on your behalf.
3. Income received per member from the negotiating company.
</t>
  </si>
  <si>
    <t>Questions on Policy Management System’, this makes reference to how Policies are managed in your organisation, from initiation to completion</t>
  </si>
  <si>
    <t>Information regarding SEN children in school (Newcomen Primary) have an EHCP, along with the school’s budget and if they are operating in their budget.</t>
  </si>
  <si>
    <t>Information regarding a heritage champion, and if RCBC currently has one appointed.</t>
  </si>
  <si>
    <t xml:space="preserve">Information regarding alternative provision providers and what is the process for monitoring. </t>
  </si>
  <si>
    <t>Information regarding procedures, practices, criteria and supplementary information to be used in deciding on the allocation of school places.</t>
  </si>
  <si>
    <t>Clarification Sought 26/02/2019
Clarification received 26/02/2019</t>
  </si>
  <si>
    <t>The costs to Redcar and Cleveland Council tax payers of pavement repairs and associated injury claims relating to the preventable damage of cars driving and parking on the footpaths.</t>
  </si>
  <si>
    <t>A full breakdown of allowances paid to councillors for the financial years 2017/2018 and 2018/2019</t>
  </si>
  <si>
    <t>Information regarding procedures, practices, criteria and supplementary information to be used in how best to make a composite prospectus.</t>
  </si>
  <si>
    <t>information about any plans for any remaining unspent contingency budget at the end of the financial year.</t>
  </si>
  <si>
    <t>Asking for documentary evidence regarding Equality Act 2010, Human Rights Act 1998 and School Standards &amp; Framework Act 1998 to the Council’s procedures and
associated actions in line with the Council’s admission
arrangements as published in the booklet “A Guide to Parents on Primary Education
2018/19”?</t>
  </si>
  <si>
    <t xml:space="preserve">financial year 2018/2019 please provide me with the number of settlements and the total amount paid as compensation to teachers or teaching assistants for injuries sustained at schools or outside schools. For each incident please provide me with the amount of compensation, costs and a summary of the claim.
Please clearly indicate any incidents where compensation was made to staff as a result of an injury sustained from an attack by a pupil, or in an incident when trying to restrain a violent pupil.
</t>
  </si>
  <si>
    <t>The number of high rise buildings so far identified in your local authority area  and what materials are used to build it</t>
  </si>
  <si>
    <t>Clarification Sought 17/01/19 - refused under EIR 12 (4) (C) Regulation. Clarification Received 09/02/2019 - New Date for response under same Reference
Full disclosure - 20/02/2019 - EIR Request under FOI reference</t>
  </si>
  <si>
    <t>Clarification sought 27/02/2019</t>
  </si>
  <si>
    <t>Clarification sought 23/04/2019
Clarification received 23/04/2019</t>
  </si>
  <si>
    <t>Responded outside of FOI on  01/05/2019 but also sent to Public Health</t>
  </si>
  <si>
    <t>Withdrawn 02/07/2019 - Put forward as a Subject Access Request</t>
  </si>
  <si>
    <t>Clarification 21/08/2019 - Clarification received 10/09/2019</t>
  </si>
  <si>
    <t>Section 43(2) - Commericial Interests
Section 36(2) C</t>
  </si>
  <si>
    <t>28/10/2019 - Clarification sought
28/10/2019 - Clarifiation received</t>
  </si>
  <si>
    <t>08/11/2019</t>
  </si>
  <si>
    <t>06/11/2019</t>
  </si>
  <si>
    <t>Please provide full documentary information as to all of the authority’s specific procedures,
practices, criteria, and supplementary information which relate to the specific use and
sharing of said specific information as referred to in the specific quote from the authority’s
“Form to be completed to claim EYPP and ‘Rising 3’ money for eligible 3 &amp; 4 year olds in
school nurseries”</t>
  </si>
  <si>
    <t>List of all companies, businesses and charities within your council area, that have become liable for non domestic rates from the 15 Oct 19 to 31 Oct 19.</t>
  </si>
  <si>
    <t>I should like to request the following information relating to your local authority’s environmental sustainability performance and planning</t>
  </si>
  <si>
    <t>Upto date Business Rates</t>
  </si>
  <si>
    <t>Public funeral information - 2 emails agregated into one FOI</t>
  </si>
  <si>
    <t>Does the Council have a Menopause Policy</t>
  </si>
  <si>
    <t xml:space="preserve">1. The number of primary and secondary school pupils in maintained schools within your authority.
2. What estimate do you have of persons leaving maintained secondary school in your authority who have a literacy level of entry level three, as defined by the 2011 Skills for Life Survey. Or, if not possible, what other estimates you use for measuring levels of literacy?
</t>
  </si>
  <si>
    <t>Information regarding licensed private hire and Hackney Carriage Taxi details in RCBC</t>
  </si>
  <si>
    <t xml:space="preserve">• All information on tenders for procurement in the education sector since 01/04/2016 along with the companies awarded and contact length
• All information on current and new tenders up until 11/11/2020 planned and where these will be listed
Request 2)
• All information on tenders for procurement of telecommunications services and energy since 01/04/2016 along with companies awarded and contract length
• All information on current and new tenders up until 11/11/2020 planned and where these will be listed
</t>
  </si>
  <si>
    <t>Last 5 finanical years fostering numbers placements by private and LA and costsfor Council, private and voluntary sector fostering provision</t>
  </si>
  <si>
    <t>Has or will your local authority have a Christmas lights switch on or similar event in October, November or December 2019?</t>
  </si>
  <si>
    <t>Clarification Sought 14/01/19, received 21/01/2019                      
Clarification sought a second time 22/01/2019</t>
  </si>
  <si>
    <t>System unable to retrieve all data - requester to resubmit in 28 days</t>
  </si>
  <si>
    <t>clarification 19/03/2019 - received 25/03/2019</t>
  </si>
  <si>
    <t>Clarification sought 04/10/2019</t>
  </si>
  <si>
    <t xml:space="preserve">If a request has been sent for clarification but that clarification was never received, ensure the status is changed to "Elapsed" </t>
  </si>
  <si>
    <t>Compliance rate</t>
  </si>
  <si>
    <t>I am looking to make contact with the Council’s CTO or other individuals involved in IT systems delivery to your children and families team.</t>
  </si>
  <si>
    <t xml:space="preserve">Following the publication of the Green Paper on mental health by the Government, please provide information on:
The number of Designated Senior Leads for Mental health, The number of Mental Health Support Teams andThe number of children referred to specialist services via the new Mental Health Support Teams 
</t>
  </si>
  <si>
    <t>Questions on return Home Interviews  by your local authority (or commissioned service) from 1st April 2018 to 31st March 2019?</t>
  </si>
  <si>
    <t>Questions on the research governance procedure at the local authority</t>
  </si>
  <si>
    <t>What records does the authority
have to show it had given
due regard to where child arrangements are in place and where it appears to have decided
that a parent with shared care of a child shall be “ better off ” by not being informed or involved in the process of school admissions relating to his child?  What information does the Defendant have in relation to the standard of services providing
education and skills for learners at Wheatlands Primary School, Huntcliff School and St Bedes School?</t>
  </si>
  <si>
    <t xml:space="preserve">Section 14 (1) of the Freedom of Information Act 2000, that your requests are vexatious </t>
  </si>
  <si>
    <t>Questions related to the prices paid by Local Authorities for Children’s Homes services in 2018/19</t>
  </si>
  <si>
    <t>Pay and Display Transactions and Income for parking off road and on including payments for Ringo services</t>
  </si>
  <si>
    <t>Not an FOI - Electoral registration is not classed as a public body under FOI</t>
  </si>
  <si>
    <t>Details on hiring celebrities in the last 5 years, including spend, what celebrity, what they were hired to do and payments.</t>
  </si>
  <si>
    <t xml:space="preserve">Please could you tell me how many times Redcar and Cleveland Council's pest control service has been called out to reports of rats, between October 2018 and October 2019.
Could the data be broken down by council ward, to show the total number of reports to each.
</t>
  </si>
  <si>
    <t>Disclose information regarding the council’s use of any GIS software?  This includes any software the council uses that allows for the distribution and/or use of GIS/Map data over an intranet or the internet for use and consumption by staff and/or the public.</t>
  </si>
  <si>
    <t xml:space="preserve">Have schools under your council’s control implemented or introduced any systems in order to detect knives/weapons </t>
  </si>
  <si>
    <t>Information on outdoor two-stroke equipment</t>
  </si>
  <si>
    <t>Questions on how local authorities address antisemitism</t>
  </si>
  <si>
    <t xml:space="preserve">Contact details for Street scene, Waste, Commercial waste, environmental services and parks.  Also the details for the Council cabinet minister for environment, 
Leader of the council and the Mayor
</t>
  </si>
  <si>
    <t>Questions on CCTV Cameras/Equipment If any hardware from either Hikvision or Pyronix is used</t>
  </si>
  <si>
    <t xml:space="preserve">How many Educational Psychologists does the Authority employ?
How many vacant positions for Educational Psychologists is the Authority currently recruiting to fill?
</t>
  </si>
  <si>
    <t xml:space="preserve">Funding for charities </t>
  </si>
  <si>
    <t>Completion Notices on Commercial Properties since January 2019</t>
  </si>
  <si>
    <t>Land Charges information</t>
  </si>
  <si>
    <t xml:space="preserve">The details of ratepayers claiming business rate relief on unoccupied properties, specifically;
Ratepayer name, Ratepayer contact address, Ratepayer email address (if known), Property type code, property type description (and lookup tables)
</t>
  </si>
  <si>
    <t>Software systems for planning, building control, licensing, environmental health</t>
  </si>
  <si>
    <t xml:space="preserve">Highways Department recently gave information to North York Moors Planning regarding Easington Hand Car Wash. This was in question of spray from the car wash. Highways stated there was no danger from spray. I am asking on what dates did Highways officers visit the site. What size vehicles were being washed and what were the weather conditions when site visits were made this in regard to strength and direction of wind and rain? </t>
  </si>
  <si>
    <t>18/11/2019</t>
  </si>
  <si>
    <t>Business Rates from November</t>
  </si>
  <si>
    <t>S40 - Personal Information</t>
  </si>
  <si>
    <t>Stats on claims for pothole damage caused to vehicles and bicycles for the last 5 years</t>
  </si>
  <si>
    <t xml:space="preserve">Questions on services for Specialist Residential placements for Adults and Children with - Acquired Brain Injury, Autism, Neurological Conditions, Challenging Behaviour, Physical Disability and Mental Health
</t>
  </si>
  <si>
    <t>Debt stats and arrangements for council services</t>
  </si>
  <si>
    <t>Fixed penalties issued since the launch of the CCTV enforcement vehicle since 2018</t>
  </si>
  <si>
    <t>Clarification sought 20/11/2019</t>
  </si>
  <si>
    <t>Emails and Retention questions</t>
  </si>
  <si>
    <t>All expenses the Head teacher of Newcommen Primary School has claimed for herself and others since she started her post at the school</t>
  </si>
  <si>
    <t>21/11/2019</t>
  </si>
  <si>
    <t>The name of the current educational placement (school) of any young people, 16 years of age and under, with educational health care (ehc) plans or statements, placed in independent or non-maintained provision for the previous Acadamic year 2018/19</t>
  </si>
  <si>
    <t>Information in respect of the upper prominade, Saltburn and communications between two individuals, and anyone working or acting as their representative in connection to negotiations and proposals. Communications such as written, oral, legal documents, draft and any letters.</t>
  </si>
  <si>
    <t>Regulation 12(4)(e) Disclosure of internal communications</t>
  </si>
  <si>
    <t>Regulation 12(4)(d) Materials in the course of completeion, unfinished documents and incomplete data</t>
  </si>
  <si>
    <t xml:space="preserve">Regulation 12(5) (e) Confidentiality of commercial or industrial information  </t>
  </si>
  <si>
    <t>The number of noise complaints in your district between September 2018 and September 2019.  Please can you provide the results alongside a list of the top five streets that received the most complaints, accompanied with the amount of complaints they received.</t>
  </si>
  <si>
    <t>Number of questions in relation to bridges and highways</t>
  </si>
  <si>
    <t>EIR/19/0026</t>
  </si>
  <si>
    <t>Various questions surrounding planning applications for high rise builds intended  for student accommodation</t>
  </si>
  <si>
    <t>Amount given for carers breaks, and what it was used for and how many mental health carers assesments have been done since April 2019.</t>
  </si>
  <si>
    <t>Information about LA's participation in the Frontline fast-track children's social work training programme</t>
  </si>
  <si>
    <t>Cyber Security information including amount spent on training, contractors/Consultants and staff</t>
  </si>
  <si>
    <t xml:space="preserve">Homelessness - 1. A list of every support provider who operates in your Local Authority.
2. A list of every supported accomodation (for homeless) provider who operates under your local authority.
3. The procedure for getting referrals? These can be in the form of a framework, spot contract and/or advertisement (pro contract, chest, etc.)
4. Number of users under provision in borough
5. Number of users placed out of borough
6. Number of users on waiting lists
7. What is the range of Housing Benefit awarded? 
</t>
  </si>
  <si>
    <t xml:space="preserve">Various questions surrounding Specified Exempt Supported Accommodation and  Housing Benefit </t>
  </si>
  <si>
    <t>Questions around BYOD (Bring Your Own Devices) and policies covering the same</t>
  </si>
  <si>
    <t>Response email bounced back</t>
  </si>
  <si>
    <t>Information about the Data Protection Officer</t>
  </si>
  <si>
    <t>Complaints about taxi drivers licenced in Wolverhampton</t>
  </si>
  <si>
    <t>Pothole questions</t>
  </si>
  <si>
    <t>Questions on Highway bond provision and Highway S38/S278 Timescale</t>
  </si>
  <si>
    <t xml:space="preserve">How often you update the following:
a) List of accounts in credit
b) List of new businesses account that has been created on last 12 months.
c) List of businesses rates relief (SBRR). 
</t>
  </si>
  <si>
    <t>Since 1st October 2018, to date, has the council hired or been engaged in a contract with any external company to issue Fixed Penalty Notices related to littering on behalf of the council and related questions</t>
  </si>
  <si>
    <t>full admissions allocation data for the past 3 years</t>
  </si>
  <si>
    <t>Requesting information about Local Authority guidance and provision for Children with a Medical Need who are unable to attend school due to a medical need and have been out of school for 15 days or more</t>
  </si>
  <si>
    <t>Questions on Health visitors</t>
  </si>
  <si>
    <t>taxi/private hire licensing service in relation to livery on licensed vehicles</t>
  </si>
  <si>
    <t>Clarification sought 19/11/2019</t>
  </si>
  <si>
    <t>Clarification sent 15/10/2019
Clarification received 16/10/2019
Admin Error for lateness</t>
  </si>
  <si>
    <t>Statistics on older adults (65+) who require a package of care for safe discharge home</t>
  </si>
  <si>
    <t>Questions on Stray dogs</t>
  </si>
  <si>
    <t>Looked after children questions</t>
  </si>
  <si>
    <t>Clarification Sought 29/11/2019</t>
  </si>
  <si>
    <t>Copies of commercial and Indemnity insurance</t>
  </si>
  <si>
    <t xml:space="preserve">Arc GIS shapefiles:
All Public Rights of Way routes
All Local Plan policy shapefiles
All Landscape Character Area shapefiles
</t>
  </si>
  <si>
    <t>replied to the online survey</t>
  </si>
  <si>
    <t>Domiciliary Care questions</t>
  </si>
  <si>
    <t>Information about any dads groups in the authority area</t>
  </si>
  <si>
    <t xml:space="preserve">Requests of Hard copies of FOI's 
0017, 0058,0077,0081,0150,0154,0177,0182,0183,0278,0618,0633,0652,0653,0702,0746,0754,0755,0781,0846,0853
</t>
  </si>
  <si>
    <t>If the council have a network for staff with a disability to find out what your organisation has set up, which may have a similar remit to Leicestershire County Council’s (LCC) Disabled Workers’ Group (DWG)</t>
  </si>
  <si>
    <t xml:space="preserve">1) The number of children in the care of the local authority as of 29th November 2019
2) Of the above, how many children are under a placement order?
</t>
  </si>
  <si>
    <t xml:space="preserve">Information regarding documents, policies and procedures based upon two parents not living together and SIMS as well as information promised on a set date.
Information regarding school admissions arrangements which are online, the use of SIMS and reviews, written notices to parents regarding a place for their child, and lastly policies and procedures on school admissions.
Information regarding the admissions policy, records to show for decisions made, codes of practice on school admissions and cases of no applications made.
Information regarding RCBC’s admission arrangements, records in relation to the first decision of ‘admissions address’, next reviews and any conclusions
Information regarding RCBC’s admission arrangements, records in relation to the first decision of ‘admissions address’, next reviews and any conclusions.
Information regarding policies, procedures and protocols and how the authority records these.
Information regarding procedures, practices, criteria and supplementary information to be used in deciding on the allocation of school places.
Information regarding procedures, practices, criteria and supplementary information to be used in how best to make a composite prospectus.
</t>
  </si>
  <si>
    <t xml:space="preserve">What information does the Defendant have in relation to the standard of services providing education and skills for learners at Wheatlands Primary School, Huntcliff and St Bedes.  What records does the authority have to show and in line with admission arrangements as published ‘A Guide for Parents on Primary Education 2018/19’, it had given due regard to where child arrangements are in place and where it appears to have decided
that a parent with shared care of a child shall be “ better off ” by not being informed or involved in the process of school admissions relating to their child?
</t>
  </si>
  <si>
    <t>Please provide full documentary information as to all of the authority’s specific procedures, practices, criteria, and supplementary information which relate to the specific use and sharing of said specific information as referred to in the specific quote from the authority’s “Form to be completed to claim EYPP and ‘Rising 3’ money for eligible 3 &amp; 4 year olds in school nurseries”</t>
  </si>
  <si>
    <t>Asking for documentary evidence regarding Equality Act 2010, Human Rights Act 1998 and School Standards &amp; Framework Act 1998 to the Council’s procedures and
associated actions in line with the Council’s admission arrangements as published in the booklet “A Guide to Parents on Primary Education
2018/19”?
What information does the Defendant have in relation to the standard of services providing education and skills for learners at Wheatlands Primary School, Huntcliff and St Bedes.  What records does the authority have to show and in line with admission arrangements as published ‘A Guide for Parents on Primary Education 2018/19’, it had given due regard to where child arrangements are in place and where it appears to have decided
that a parent with shared care of a child shall be “ better off ” by not being informed or involved in the process of school admissions relating to their child?
What records does the authority have to show it had given
due regard to where child arrangements are in place and where it appears to have decided that a parent with shared care of a child shall be “ better off ” by not being informed or involved in the process of school admissions relating to his child?  What information does the Defendant have in relation to the standard of services providing education and skills for learners at Wheatlands Primary School, Huntcliff School and St Bedes School?</t>
  </si>
  <si>
    <t xml:space="preserve">4/10/2019
23/10/2019
24/10/2019
28/10/2019
29/10/2019
30/10/2019
05/11/2019
06/11/2019
</t>
  </si>
  <si>
    <t xml:space="preserve">07/11/2019
08/11/2019
08/11/2019
</t>
  </si>
  <si>
    <t xml:space="preserve">I am a independent research analyst conducting some research into local authorities and their usage of prepaid/pre-payment cards. </t>
  </si>
  <si>
    <t>FOI/19/0921&amp;0980</t>
  </si>
  <si>
    <t>Business rates relief info</t>
  </si>
  <si>
    <t>03/12/2019</t>
  </si>
  <si>
    <t xml:space="preserve">I understand that a Muslim is not required to pay council tax on their home, if they are using it as a place of worship. Can you please confirm;
1. How many residential properties in the area are not paying Council tax by claiming this right.
2. What is the total value in lost revenue to the council for this
</t>
  </si>
  <si>
    <t>Who pays for the electricity for the new Bus Stop Electronic Advertising Boards.</t>
  </si>
  <si>
    <t>Questions on corporate citizen facing self-service customer portal?</t>
  </si>
  <si>
    <t>EIR/19/0027</t>
  </si>
  <si>
    <t>EIR19/0020</t>
  </si>
  <si>
    <t xml:space="preserve">Questions ref the Animal Welfare (Licensing of Activities Involving Animals) (England) Regulations 2018 relating to fee setting for licences issued for ‘Selling animals as pets’ under Schedule 3 of the Regulations. </t>
  </si>
  <si>
    <t>info on elected members and how they represent data subjects</t>
  </si>
  <si>
    <t>How many allotments within Redcar &amp; Cleveland are currently disabled friendly with friendlier allotment rules and better access</t>
  </si>
  <si>
    <t>In relation to the land on Saltburn Lane which was tendered for use as a Caravan Park, to supply a copy of the invitation to tender for the provision of a caravan park , a copy of the proposal submitted by the Camping and Caravan Club, what the Council has spent in relation to this site. It appears that a power connection has been made to the site; was the Council involved in this and did the Council pay for it?</t>
  </si>
  <si>
    <t>Costs on Christmas decorations for last 5 years</t>
  </si>
  <si>
    <t xml:space="preserve">The number of pupils with 40 or more attendance ‘B’ codes (i.e. those pupils recorded on the school’s attendance register as attending an off-site educational activity); and
The number of pupils with more than 95 attendance ‘B’ codes.
</t>
  </si>
  <si>
    <t>Questions on the ladies and Men’s Bowls Huts within Zetland Park</t>
  </si>
  <si>
    <t>Data surrounding Child and Adult Social Care Finance</t>
  </si>
  <si>
    <t>Recent up to date list of businesses and charities (LLP's, PLC's and Ltd)  who have become liable for business rates from the 15th Nov-30th Nov 19</t>
  </si>
  <si>
    <t>Social care case management system procurement information</t>
  </si>
  <si>
    <t>Information about disabled band reductions in Council tax</t>
  </si>
  <si>
    <t>S21 - Accessible by other means - Statement of accounts</t>
  </si>
  <si>
    <t>3 questions on Domestic abuse service provisions</t>
  </si>
  <si>
    <t xml:space="preserve">How many of the looked after child asylum seekers that were in the council’s care on 30th November 2019 had at some point previously spent time on the main adult asylum seeker scheme? If you are able to, please break the number down into:
a) Those who have now been accepted as children
b) Those who have claimed to be children and are being treated as children while their claim to be a child is assessed
</t>
  </si>
  <si>
    <t>Information about lock up store sheds(pram sheds)</t>
  </si>
  <si>
    <t>clarification sought 13/02/2019 received 14/02/2019 - Further clarification asked on 27/02/2019 - recieved 28/02/2019</t>
  </si>
  <si>
    <t xml:space="preserve">Your requests have been reviewed and the impact of your requests on the Council has been considered and balanced against the purpose and value of your requests.
As part of this process, wider factors such as the background and history of your requests have also been considered. We have considered:
The burden which is imposed on the Council, particularly with regard to the timescales involved and multiple requests sent to multiple Officers over a short space of time;
The fact that almost all of the requests are separated into multiple sub-requests. The number of headed Freedom of Information Requests you have made is 25 spread over your 12 letters and we consider that these contain some 80 specific sub-queries within the 25 numbered requests;
The motive of your requests, which has taken into account the frequent contact you have had with the Council since May 2018 relating to the dispute you have
The persistent nature of your approaches to the Council, which have been addressed by various officers on numerous occasions;
The fact that requests have increased in volume and are now being received on a daily basis; 
That many of the requests above are not strictly Freedom of Information Requests but requests for background information to decisions and/or policies;
</t>
  </si>
  <si>
    <t xml:space="preserve">
The value to the public of the information you have requested.
The Council concludes, under section 14 (1) of the Freedom of Information Act 2000, that your requests are vexatious and, in these circumstances, please accept this email as notice that your requests are refused.
We have also considered section 12 of the Freedom of Information Act 2000 which permits a public authority to refuse to comply with a request for information if the authority estimates that the cost of complying with the request would exceed the appropriate limit.
Freedom of Information requests must not cause a drain on the Council’s time, energy, and finances to the extent that they negatively affect our normal public functions. The current cost limit is £450 which is the equivalent of 18 hours’ work. Section 12 also enables an authority to aggregate multiple requests which ask for similar information which have been received in a 60-working day period; it is estimated that the costs of your aggregated requests would exceed this limit. 
This is owing to the number of requests received within a short space of time which would involve collating a wide range of sources due to the nature of the requests. 
Accordingly, even if the Council had considered that section 14 (1) did not apply, your request would have likely been refused on the basis of the costs limit.</t>
  </si>
  <si>
    <t>Questions about Support Exempt Accommodation within the Local Authority</t>
  </si>
  <si>
    <t>Asking for information about IT vendors and models and responsibility for IT</t>
  </si>
  <si>
    <t>Questions on HMO properties</t>
  </si>
  <si>
    <t xml:space="preserve">SBRR upto date lists - property details of any property in receipt of the 12-month extension of SBRR are also provided. </t>
  </si>
  <si>
    <t>How many computers does RCBC have and what operating systems they use</t>
  </si>
  <si>
    <t>Business Rates info</t>
  </si>
  <si>
    <t>Not an EIR - Canceled 
FOI 19/1127</t>
  </si>
  <si>
    <t>redirected to the individual schools</t>
  </si>
  <si>
    <t>Placements for children and local send offer</t>
  </si>
  <si>
    <t>Unregulated placements of looked after children</t>
  </si>
  <si>
    <t>FOI19/1010</t>
  </si>
  <si>
    <t>04/12/2019</t>
  </si>
  <si>
    <t>11/12/2019</t>
  </si>
  <si>
    <t>06/12/2019</t>
  </si>
  <si>
    <t>Your Learning Disability Social Worker’s names and contact details</t>
  </si>
  <si>
    <t xml:space="preserve">Copies of all correspondence between parties involved in the faces of Redcar project, </t>
  </si>
  <si>
    <t>Could you inform me approximately how many children have been taken into emergency housing/refuge fleeing domestic abuse in the last 12 months in your area.</t>
  </si>
  <si>
    <t>Information on the enforcement of animal health, animal welfare and equine legislation from 2017 to the present date</t>
  </si>
  <si>
    <t xml:space="preserve">Can you please advise whether in your borough there are any Compulsory Purchase Orders that would be revealed under 3.12 of the Con29 form, and if so can you please provide the details? </t>
  </si>
  <si>
    <t xml:space="preserve">Can you please advise if there are any entries on your contaminated land register that would be revealed under 3.13 of the Con29 form? Moreover, if there are can you please provide the details? </t>
  </si>
  <si>
    <t>Questions about High rise residential blocks</t>
  </si>
  <si>
    <t>Community Toilet Schemes</t>
  </si>
  <si>
    <t>Information on the number of known to local authority social services who have a diagnosis of Prader-Willi Syndrome.</t>
  </si>
  <si>
    <t>Business Rates</t>
  </si>
  <si>
    <t xml:space="preserve">Information from you in relation to any Lender Option Borrower Option loan agreements (“LOBO Loans”) which Redcar and Cleveland Borough Council may have entered into. </t>
  </si>
  <si>
    <t xml:space="preserve">How many pregnant women have registered with your local authority as being in need of temporary or supported accommodation in the last five calendar years </t>
  </si>
  <si>
    <t>Products analysed for hazardous chemicals for the last 3 years</t>
  </si>
  <si>
    <t>questions about reinforced autoclaved aerated concrete (RAAC) in council owned buildings</t>
  </si>
  <si>
    <t xml:space="preserve">Internal and External (Including to AND from schools and other Local Authorities) guidance, advice, policy, direction regarding the interpretation of the Statutory guidance on the exclusion of pupils from local-authority-maintained schools, academies and pupil referral units.
Specifically, I would like all information relating to the Local Authorities view (as expressed via email/publications/memos/internal documents) on whether the GDC are required to review ALL permanent exclusions OR only those NOT rescinded by the Head teacher. 
</t>
  </si>
  <si>
    <t>Can you inform me of any and all FOIs submitted by my husband( at the above address) in the last 12 months</t>
  </si>
  <si>
    <t>Childcare Survey 2020</t>
  </si>
  <si>
    <t>Questions on enforcement agents</t>
  </si>
  <si>
    <t>07/012020</t>
  </si>
  <si>
    <t>Availability of services from the local authority concerning young victims of domestic abuse</t>
  </si>
  <si>
    <t xml:space="preserve">Questions in relation to Missing/Found Children and Young People </t>
  </si>
  <si>
    <t>06/012020</t>
  </si>
  <si>
    <t xml:space="preserve">We are endeavouring to identify the legal entity which applied for a NRSWA S50 licence to construct a telecommunications duct network from one of the car parks serving the beach, on the A1085, to Marske-by-the-Sea, down Churchill Drive, Redcar Road, and terminating on the business estate on Ryan's Row. </t>
  </si>
  <si>
    <t>survey sent directly to email</t>
  </si>
  <si>
    <t xml:space="preserve">emailed and posted </t>
  </si>
  <si>
    <t>Burial questions</t>
  </si>
  <si>
    <t>Needs assessments and social care provision for working age adults with a learning disability</t>
  </si>
  <si>
    <t xml:space="preserve">Questions on the impact of Housing Benefit subsidy loss </t>
  </si>
  <si>
    <t>PCNs for police and any tribinuals decisions</t>
  </si>
  <si>
    <t>Templates from the council for PCN responses</t>
  </si>
  <si>
    <t>23/12/2019</t>
  </si>
  <si>
    <t xml:space="preserve">Information about Information Asset Owners as in the Cabinet Office guidance entitled ‘ The role of Information Asset Owners (IAOs) in government’ </t>
  </si>
  <si>
    <t>Dog Breeders and breeding licensing over the last 3 years</t>
  </si>
  <si>
    <t>Sick days taken by teachers for the last5 academic years and sick days for Mental health issues</t>
  </si>
  <si>
    <t>Gull control measures in your authority area</t>
  </si>
  <si>
    <t>Can you please tell me how much is spent individually by each school under your control, on single use paper towels in the washrooms per year for 2017, 2018 &amp; 2019?</t>
  </si>
  <si>
    <t>From September 2017 all records of meeting, minutes, letter and email correspondence between Philip Morris International and the council health committee and public health employees.</t>
  </si>
  <si>
    <t>Update on FOI 19/0389</t>
  </si>
  <si>
    <t>Blue badge scheme</t>
  </si>
  <si>
    <t>2019 General Election voter data</t>
  </si>
  <si>
    <t>Workforce data on sickness absence, apprenticeships and graduates</t>
  </si>
  <si>
    <t>Council tax and severe mental impairment (SMI)</t>
  </si>
  <si>
    <t>Local authority clawback of school finance</t>
  </si>
  <si>
    <t>Highest income street from parking enforcement</t>
  </si>
  <si>
    <t>The RO/ERO is not a public authority subject to FOI legislation</t>
  </si>
  <si>
    <t>Subject Access Request Information</t>
  </si>
  <si>
    <t>clarification requested 06/01/2020
Clarification received 13/01/2020</t>
  </si>
  <si>
    <t>clarification requested 13/12/2019</t>
  </si>
  <si>
    <t xml:space="preserve">Information regarding since 2013, what was the cheapest choice available within the LA for hiring a senior and junior football pitch, a basketball court, squash court, a senior and junior swimming lesson and tennis court all for one session.
</t>
  </si>
  <si>
    <t>Dealt with outside of FOI Process</t>
  </si>
  <si>
    <t>Posted 21/02/2019</t>
  </si>
  <si>
    <t>Request dealt with outside of FOI -  Responded to 30/04/2019</t>
  </si>
  <si>
    <t>Some questions would exceed the cost limits but FOI answered</t>
  </si>
  <si>
    <t>Section 21 - Accessible by Other Means</t>
  </si>
  <si>
    <t xml:space="preserve">Admin error in responding </t>
  </si>
  <si>
    <t>Clarification Sought 04/12/2019</t>
  </si>
  <si>
    <t>1) If areas of any schools under your jurisdiction have been sealed off or have been out of use due to weather conditions, from 2014-2019 in calendar years
2) If this is the case, which areas of the school have been affected, and for how long, in hours/days
3) Above conditions complying, the cost of repairs in pounds sterling</t>
  </si>
  <si>
    <t>Please could you supply the covenant on the land for the area opposite Coatham Common. 
The area that is currently owned houses R-Kade skate park, postcode TS10 5BJ.</t>
  </si>
  <si>
    <t>1. The sum of costs awarded by your authority to appellants that have made successful applications for appeal in planning cases in the years: a) 2015 b) 2016 c) 2017 and d) 2018, excluding residential property planning appeals.
Please provide the itemisation of the above sums by planning case including planning application number, application date and costs.
2. The sum of money (referring to spend on officer time, on barristers and other legal professionals, on other experts, on venues and as a contribution to overheads plus any other associated costs) spent by your authority preparing for and during planning appeal inquiries in the years a) 2015 b) 2016 c) 2017 and d) 2018, excluding residential property planning appeals.</t>
  </si>
  <si>
    <t>Planning applications for “Build to Rent” properties and schemes.
The request refers to planning applications both “Under Review” and “Approved” where the property is intended to be used as a Build to Rent Development or Complex [1].
[1] Build to Rent: A distinct subset of the Private Rental Sector, by where properties are granted approval under a restrictive covenants permitting their usage solely as a rental property.</t>
  </si>
  <si>
    <t>1. Any Part A(2) Registers activities that you regulate with regards to Environmental Permitting Regulations, with details of enforcements.
2. Any Part B registers activities that you regulate with regards to Environmental Permitting Regulations, with details of enforcements.
a. Containing the following where applicable:
i. Site Name/Company Name
ii. Process Type
iii. Address (No, Street Name, Town, County, Postcode)
iv. Easting and Northing (if no shapefile is available)</t>
  </si>
  <si>
    <t>Total Minus N/a for %</t>
  </si>
  <si>
    <t>(Error Check)</t>
  </si>
  <si>
    <t>FOI RESPONSES 2019</t>
  </si>
  <si>
    <t>EIR RESPONSES 2019</t>
  </si>
  <si>
    <t>Total %</t>
  </si>
  <si>
    <t>Information regarding homelessness, and how many referrals have been made in the last three years and how many homeless people have been given transport and details of the transport provided</t>
  </si>
  <si>
    <t>Information regarding fees in relation to elderly people placed in care</t>
  </si>
  <si>
    <t>Details of the lowest, highest and average weekly rates agreed with and charged by external suppliers of independent registered children’s residential care services for the current year 2018/2019. As well as percentage increases in weekly rates which were awarded compared to the previous year’s levels. Lately, the number of LAC in residential as of 31st March 2018 and of those, the percentage looked after by independent residential care providers.</t>
  </si>
  <si>
    <t xml:space="preserve">Does the council supply body-worn cameras to any of its staff or contracted workers? 
If so, do you have figures for how many prosecutions have been brought by the council as a result? 
</t>
  </si>
  <si>
    <t xml:space="preserve">Requiring information about the organisation’s Local Area Network (LAN) environment, including Support and Maintenance, software, contracts, spends, users, sites.
</t>
  </si>
  <si>
    <t xml:space="preserve">Redcar and Cleveland Council’s Redundancy policy (most up-to-date version)
Redcar and Cleveland Council’s Voluntary Redundancy policy (Most up-to-date version)
</t>
  </si>
  <si>
    <t xml:space="preserve">A list of the job titles of council officials that include the words "digital" or "mobile".
A list of how "digital" and "mobile" are included in job descriptions of council officials.
If the council has conducted a formal audit of its estate to understand if its buildings or structures can host mobile or digital infrastructure. 
• If the council has applied for central government economic development funds to fund the building of mobile or digital infrastructure 
</t>
  </si>
  <si>
    <t>Under the Freedom of Information Act, please provide me with the following details:   
The number of Fixed Penalty Notice’s issued to drivers for idling their vehicles (known as a stationary idling offence) as permitted under the Road Traffic (Vehicle Emissions) (Fixed Penalty) (England) Regulations 2002
for the last four years 2015, 2016, 2017 and 2018.</t>
  </si>
  <si>
    <t>Full list of businesses that have become liable for business rates between the 1-15th April 2019
* Full business name and address, date of liability and property type and the rate payer</t>
  </si>
  <si>
    <t xml:space="preserve">A list of the bus services in receipt of council funding in Redcar and Cleveland for each year since 2009/10 that have been that have been a) reduced; b) withdrawn. (i.e. the request is for a list that covers council competitively-tendered services or services receiving de minimis support, but not covering purely commercial bus services)
2. The annual spend (in nominal terms) on bus services in receipt of council funding in Redcar and Cleveland for each year since 2009/10.
</t>
  </si>
  <si>
    <t>Information regarding all emails to MR A, regarding or mentioning MR B.(Names redacted)</t>
  </si>
  <si>
    <t>1 - Could you please confirm if you have carried out the compounding of any recycling banks belonging to 3rd parties promoting textile and or shoe recycling?
2 - if answer to (1) above is yes, could you confirm if you hold these containers in storage?</t>
  </si>
  <si>
    <t>1. The number of children who were owed the prevention duty (section 195) from April 2018 to March 2019
2. The number of children who were owed the relief duty (section 189B) from April 2018 to March 2019</t>
  </si>
  <si>
    <t>Information regarding fixed penalty notices during 2017/18 and 2018/19.</t>
  </si>
  <si>
    <t xml:space="preserve">Information regarding Business Rates Relief Scheme, when the cut-off point for creating/distributing the 2018/19 allocation of funds. </t>
  </si>
  <si>
    <t xml:space="preserve">(1) The by law relating access of dogs to designated play areas &amp; sports areas. 
(2) How &amp; By whom these bylaws are policed &amp; enforced. 
(3) A list of play &amp; sports areas that are covered by this by by-law &amp; legislation within Redcar &amp; Cleveland council area.
</t>
  </si>
  <si>
    <t>A fleet list of all road vehicles currently operated by the Redcar Cleveland Council that are owned, leased and rented</t>
  </si>
  <si>
    <t>Clothing allowances for Members</t>
  </si>
  <si>
    <t xml:space="preserve">How many people sectioned under section 2 or 3 of the Mental Health Act with a primary diagnosis of dementia were given section 117 aftercare services over the past 5 years. Please provide a figure for each year.
In each case, please can you state where the aftercare services were provided and how much funding each patient was given to help pay for the aftercare services.  If section 117 aftercare services were not provided, please provide a reason in each case
</t>
  </si>
  <si>
    <t>Number of children recorded as home educated in Redcar and Cleveland for 2018, 2013, 2008 - broken down by school year</t>
  </si>
  <si>
    <t>Not considered an FOI</t>
  </si>
  <si>
    <t>All job roles/titles and the salary associated with each role for employees working in the children’s services sector, adults’ services sector, waste &amp; recycling and housing sector. Alongside this please can you provide the headcount per job role/title.</t>
  </si>
  <si>
    <t xml:space="preserve">The total number of parking places on your council housing estates.
What estimate you have of surplus parking spaces on your council housing estates - that is the number of places that are vacant even at periods of peak usage, or any other criteria you have used for such an assessment.
</t>
  </si>
  <si>
    <t xml:space="preserve">Does Redcar and Cleveland manage Property and Financial Affairs deputyships? How many deputyships does Redcar and Cleveland manage? 
Please could you provide the name and email address of the manager of the department that handles vulnerable adults for Redcar and Cleveland?
</t>
  </si>
  <si>
    <t xml:space="preserve">Common reasons planning permission requests get rejected
Which area in your district has the highest/lowest rejection rates
What is the most common type of request?  Is there an increase/decrease in requests due to the economic climate?
</t>
  </si>
  <si>
    <t>S21 - Accessible by Other Means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</si>
</sst>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0"/>
      <name val="Arial"/>
    </font>
    <font>
      <sz val="8"/>
      <name val="Arial"/>
      <family val="2"/>
    </font>
    <font>
      <b/>
      <sz val="10"/>
      <name val="Arial"/>
      <family val="2"/>
    </font>
    <font>
      <b/>
      <sz val="12"/>
      <name val="Arial"/>
      <family val="2"/>
    </font>
    <font>
      <b/>
      <sz val="12"/>
      <name val="Arial"/>
      <family val="2"/>
    </font>
    <font>
      <b/>
      <sz val="8"/>
      <name val="Arial"/>
      <family val="2"/>
    </font>
    <font>
      <sz val="8"/>
      <name val="Arial"/>
      <family val="2"/>
    </font>
    <font>
      <sz val="12"/>
      <name val="Arial"/>
      <family val="2"/>
    </font>
    <font>
      <sz val="14"/>
      <name val="Arial"/>
      <family val="2"/>
    </font>
    <font>
      <sz val="10"/>
      <name val="Arial"/>
      <family val="2"/>
    </font>
    <font>
      <b/>
      <sz val="11"/>
      <name val="Arial"/>
      <family val="2"/>
    </font>
    <font>
      <sz val="11"/>
      <name val="Arial"/>
      <family val="2"/>
    </font>
    <font>
      <b/>
      <sz val="22"/>
      <name val="Arial"/>
      <family val="2"/>
    </font>
    <font>
      <sz val="22"/>
      <name val="Arial"/>
      <family val="2"/>
    </font>
  </fonts>
  <fills count="2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rgb="FFCCFFFF"/>
        <bgColor indexed="64"/>
      </patternFill>
    </fill>
    <fill>
      <patternFill patternType="solid">
        <fgColor rgb="FFFF0000"/>
        <bgColor indexed="64"/>
      </patternFill>
    </fill>
    <fill>
      <patternFill patternType="solid">
        <fgColor theme="0" tint="-0.34998626667073579"/>
        <bgColor indexed="64"/>
      </patternFill>
    </fill>
    <fill>
      <patternFill patternType="solid">
        <fgColor rgb="FFFFFFA3"/>
        <bgColor indexed="64"/>
      </patternFill>
    </fill>
    <fill>
      <patternFill patternType="solid">
        <fgColor rgb="FF66FFFF"/>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9" fillId="0" borderId="0"/>
  </cellStyleXfs>
  <cellXfs count="229">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0" fillId="0" borderId="0" xfId="0" applyBorder="1"/>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0" xfId="0" applyFont="1"/>
    <xf numFmtId="0" fontId="0" fillId="0" borderId="0" xfId="0" applyAlignment="1">
      <alignment horizontal="left" vertical="top" wrapText="1"/>
    </xf>
    <xf numFmtId="0" fontId="0" fillId="4" borderId="0" xfId="0" applyFill="1" applyAlignment="1">
      <alignment horizontal="left" vertical="top" wrapText="1"/>
    </xf>
    <xf numFmtId="0" fontId="0" fillId="5" borderId="0" xfId="0" applyFill="1" applyAlignment="1">
      <alignment horizontal="left" vertical="top" wrapText="1"/>
    </xf>
    <xf numFmtId="0" fontId="0" fillId="0" borderId="0" xfId="0" applyAlignment="1">
      <alignment vertical="center"/>
    </xf>
    <xf numFmtId="0" fontId="2" fillId="0" borderId="0" xfId="0" applyFont="1" applyAlignment="1">
      <alignment vertical="center"/>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7"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7" fillId="5" borderId="1" xfId="0" applyFont="1" applyFill="1" applyBorder="1" applyAlignment="1">
      <alignment vertical="center" wrapText="1"/>
    </xf>
    <xf numFmtId="14" fontId="7" fillId="8" borderId="2" xfId="0" applyNumberFormat="1" applyFont="1" applyFill="1" applyBorder="1" applyAlignment="1">
      <alignment vertical="center" wrapText="1"/>
    </xf>
    <xf numFmtId="14" fontId="7" fillId="5" borderId="2" xfId="0" applyNumberFormat="1" applyFont="1" applyFill="1" applyBorder="1" applyAlignment="1">
      <alignment vertical="center" wrapText="1"/>
    </xf>
    <xf numFmtId="0" fontId="7" fillId="9" borderId="3" xfId="0" applyFont="1" applyFill="1" applyBorder="1" applyAlignment="1">
      <alignment vertical="center" wrapText="1"/>
    </xf>
    <xf numFmtId="0" fontId="7" fillId="5" borderId="4" xfId="0" applyFont="1" applyFill="1" applyBorder="1" applyAlignment="1">
      <alignment vertical="center" wrapText="1"/>
    </xf>
    <xf numFmtId="0" fontId="7" fillId="0" borderId="0" xfId="0" applyFont="1" applyAlignment="1">
      <alignment vertical="center"/>
    </xf>
    <xf numFmtId="0" fontId="3" fillId="5" borderId="4" xfId="0" applyFont="1" applyFill="1" applyBorder="1" applyAlignment="1">
      <alignment horizontal="left" vertical="top" wrapText="1"/>
    </xf>
    <xf numFmtId="0" fontId="3" fillId="0" borderId="0" xfId="0" applyFont="1" applyAlignment="1">
      <alignment vertical="center"/>
    </xf>
    <xf numFmtId="0" fontId="3" fillId="0" borderId="1" xfId="0" applyFont="1" applyBorder="1" applyAlignment="1">
      <alignment horizontal="right" vertical="center"/>
    </xf>
    <xf numFmtId="0" fontId="7" fillId="0" borderId="1" xfId="0" applyFont="1" applyBorder="1" applyAlignment="1">
      <alignment vertical="center"/>
    </xf>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3" fillId="7" borderId="1" xfId="0" applyFont="1" applyFill="1" applyBorder="1" applyAlignment="1">
      <alignment horizontal="center" vertical="top" wrapText="1"/>
    </xf>
    <xf numFmtId="0" fontId="7" fillId="5" borderId="1" xfId="0" applyFont="1" applyFill="1" applyBorder="1" applyAlignment="1">
      <alignment vertical="top" wrapText="1"/>
    </xf>
    <xf numFmtId="0" fontId="7" fillId="5" borderId="4" xfId="0" applyFont="1" applyFill="1" applyBorder="1" applyAlignment="1">
      <alignment vertical="center"/>
    </xf>
    <xf numFmtId="0" fontId="7" fillId="5" borderId="1" xfId="0" applyFont="1" applyFill="1" applyBorder="1" applyAlignment="1">
      <alignment vertical="center"/>
    </xf>
    <xf numFmtId="0" fontId="3" fillId="7" borderId="4" xfId="0" applyFont="1" applyFill="1" applyBorder="1" applyAlignment="1">
      <alignment horizontal="center" vertical="top" wrapText="1"/>
    </xf>
    <xf numFmtId="0" fontId="7" fillId="9" borderId="3" xfId="0" applyFont="1" applyFill="1" applyBorder="1" applyAlignment="1">
      <alignment vertical="top" wrapText="1"/>
    </xf>
    <xf numFmtId="0" fontId="7" fillId="9" borderId="5" xfId="0" applyFont="1" applyFill="1" applyBorder="1" applyAlignment="1">
      <alignment vertical="top" wrapText="1"/>
    </xf>
    <xf numFmtId="14" fontId="7" fillId="0" borderId="0" xfId="0" applyNumberFormat="1" applyFont="1" applyAlignment="1">
      <alignment vertical="center"/>
    </xf>
    <xf numFmtId="0" fontId="0" fillId="0" borderId="0" xfId="0" applyFill="1" applyAlignment="1">
      <alignment horizontal="left" vertical="top" wrapText="1"/>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7" fillId="9" borderId="3" xfId="0" applyFont="1" applyFill="1" applyBorder="1" applyAlignment="1">
      <alignment horizontal="left" vertical="top" wrapText="1"/>
    </xf>
    <xf numFmtId="0" fontId="7" fillId="10" borderId="1" xfId="0" applyFont="1" applyFill="1" applyBorder="1" applyAlignment="1">
      <alignment vertical="center" wrapText="1"/>
    </xf>
    <xf numFmtId="164" fontId="7" fillId="9" borderId="3" xfId="0" applyNumberFormat="1" applyFont="1" applyFill="1" applyBorder="1" applyAlignment="1">
      <alignment horizontal="left" vertical="center" wrapText="1"/>
    </xf>
    <xf numFmtId="14" fontId="7" fillId="9" borderId="3" xfId="0" applyNumberFormat="1" applyFont="1" applyFill="1" applyBorder="1" applyAlignment="1">
      <alignment vertical="center" wrapText="1"/>
    </xf>
    <xf numFmtId="0" fontId="7" fillId="10" borderId="3" xfId="0" applyFont="1" applyFill="1" applyBorder="1" applyAlignment="1">
      <alignment vertical="center" wrapText="1"/>
    </xf>
    <xf numFmtId="0" fontId="7" fillId="10" borderId="3" xfId="0" applyFont="1" applyFill="1" applyBorder="1" applyAlignment="1">
      <alignment vertical="top" wrapText="1"/>
    </xf>
    <xf numFmtId="0" fontId="7" fillId="9" borderId="3" xfId="0" applyFont="1" applyFill="1" applyBorder="1" applyAlignment="1">
      <alignment horizontal="left" vertical="center" wrapText="1"/>
    </xf>
    <xf numFmtId="14" fontId="7" fillId="9" borderId="3" xfId="0" applyNumberFormat="1" applyFont="1" applyFill="1" applyBorder="1" applyAlignment="1">
      <alignment horizontal="left" vertical="center" wrapText="1"/>
    </xf>
    <xf numFmtId="0" fontId="7" fillId="9" borderId="3" xfId="0" applyNumberFormat="1" applyFont="1" applyFill="1" applyBorder="1" applyAlignment="1">
      <alignment vertical="top" wrapText="1"/>
    </xf>
    <xf numFmtId="14" fontId="7" fillId="11" borderId="2" xfId="0" applyNumberFormat="1" applyFont="1" applyFill="1" applyBorder="1" applyAlignment="1">
      <alignment vertical="center" wrapText="1"/>
    </xf>
    <xf numFmtId="14" fontId="7" fillId="12" borderId="2" xfId="0" applyNumberFormat="1" applyFont="1" applyFill="1" applyBorder="1" applyAlignment="1">
      <alignment vertical="center" wrapText="1"/>
    </xf>
    <xf numFmtId="0" fontId="7" fillId="13" borderId="1" xfId="0" applyFont="1" applyFill="1" applyBorder="1" applyAlignment="1">
      <alignment vertical="center" wrapText="1"/>
    </xf>
    <xf numFmtId="0" fontId="7" fillId="13" borderId="1" xfId="0"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Border="1" applyAlignment="1">
      <alignment horizontal="center" vertical="center" wrapText="1"/>
    </xf>
    <xf numFmtId="0" fontId="7" fillId="10" borderId="3" xfId="0" applyFont="1" applyFill="1" applyBorder="1" applyAlignment="1">
      <alignment vertical="center"/>
    </xf>
    <xf numFmtId="0" fontId="0" fillId="10" borderId="0" xfId="0" applyFill="1" applyAlignment="1">
      <alignment horizontal="left" vertical="top" wrapText="1"/>
    </xf>
    <xf numFmtId="0" fontId="3" fillId="14" borderId="2" xfId="0" applyFont="1" applyFill="1" applyBorder="1" applyAlignment="1">
      <alignment horizontal="left" vertical="top" wrapText="1"/>
    </xf>
    <xf numFmtId="0" fontId="0" fillId="0" borderId="0" xfId="0" applyFill="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horizontal="right" vertical="center"/>
    </xf>
    <xf numFmtId="0" fontId="7" fillId="10" borderId="3" xfId="0" applyFont="1" applyFill="1" applyBorder="1" applyAlignment="1">
      <alignment vertical="center"/>
    </xf>
    <xf numFmtId="49" fontId="0" fillId="0" borderId="0" xfId="0" applyNumberFormat="1"/>
    <xf numFmtId="0" fontId="0" fillId="0" borderId="0" xfId="0" applyAlignment="1">
      <alignment horizontal="left"/>
    </xf>
    <xf numFmtId="164" fontId="7" fillId="10" borderId="1" xfId="0" applyNumberFormat="1" applyFont="1" applyFill="1" applyBorder="1" applyAlignment="1">
      <alignment horizontal="left" vertical="center" wrapText="1"/>
    </xf>
    <xf numFmtId="0" fontId="7" fillId="10" borderId="1" xfId="0" applyFont="1" applyFill="1" applyBorder="1" applyAlignment="1">
      <alignment vertical="center"/>
    </xf>
    <xf numFmtId="0" fontId="0" fillId="15" borderId="0" xfId="0" applyFill="1"/>
    <xf numFmtId="0" fontId="3" fillId="14" borderId="1" xfId="0" applyFont="1" applyFill="1" applyBorder="1" applyAlignment="1">
      <alignment horizontal="left" vertical="top" wrapText="1"/>
    </xf>
    <xf numFmtId="49" fontId="3" fillId="5" borderId="1" xfId="0" applyNumberFormat="1" applyFont="1" applyFill="1" applyBorder="1" applyAlignment="1">
      <alignment horizontal="left" vertical="top" wrapText="1"/>
    </xf>
    <xf numFmtId="0" fontId="3" fillId="15" borderId="1" xfId="0" applyFont="1" applyFill="1" applyBorder="1" applyAlignment="1">
      <alignment horizontal="left" vertical="top" wrapText="1"/>
    </xf>
    <xf numFmtId="0" fontId="7" fillId="9" borderId="1" xfId="0" applyFont="1" applyFill="1" applyBorder="1" applyAlignment="1">
      <alignment vertical="center" wrapText="1"/>
    </xf>
    <xf numFmtId="164" fontId="7" fillId="9" borderId="1" xfId="0" applyNumberFormat="1" applyFont="1" applyFill="1" applyBorder="1" applyAlignment="1">
      <alignment horizontal="left" vertical="center" wrapText="1"/>
    </xf>
    <xf numFmtId="49" fontId="7" fillId="8" borderId="1" xfId="0" applyNumberFormat="1" applyFont="1" applyFill="1" applyBorder="1" applyAlignment="1">
      <alignment vertical="center" wrapText="1"/>
    </xf>
    <xf numFmtId="14" fontId="7" fillId="10" borderId="1" xfId="0" applyNumberFormat="1" applyFont="1" applyFill="1" applyBorder="1" applyAlignment="1">
      <alignment vertical="center" wrapText="1"/>
    </xf>
    <xf numFmtId="14" fontId="7" fillId="15" borderId="1" xfId="0" applyNumberFormat="1" applyFont="1" applyFill="1" applyBorder="1" applyAlignment="1">
      <alignment vertical="center" wrapText="1"/>
    </xf>
    <xf numFmtId="49" fontId="7" fillId="10" borderId="1" xfId="0" applyNumberFormat="1" applyFont="1" applyFill="1" applyBorder="1" applyAlignment="1">
      <alignment vertical="center" wrapText="1"/>
    </xf>
    <xf numFmtId="0" fontId="7" fillId="9" borderId="1" xfId="0" applyFont="1" applyFill="1" applyBorder="1" applyAlignment="1">
      <alignment vertical="top" wrapText="1"/>
    </xf>
    <xf numFmtId="49" fontId="7" fillId="10" borderId="1" xfId="0" applyNumberFormat="1" applyFont="1" applyFill="1" applyBorder="1" applyAlignment="1">
      <alignment vertical="center"/>
    </xf>
    <xf numFmtId="0" fontId="3" fillId="14" borderId="1" xfId="0" applyFont="1" applyFill="1" applyBorder="1" applyAlignment="1">
      <alignment horizontal="left" vertical="center" wrapText="1"/>
    </xf>
    <xf numFmtId="0" fontId="8" fillId="14" borderId="1" xfId="0" applyFont="1" applyFill="1" applyBorder="1"/>
    <xf numFmtId="0" fontId="8" fillId="0" borderId="0" xfId="0" applyFont="1" applyFill="1" applyBorder="1"/>
    <xf numFmtId="0" fontId="0" fillId="0" borderId="0" xfId="0" applyFill="1" applyBorder="1"/>
    <xf numFmtId="0" fontId="7" fillId="10" borderId="0" xfId="0" applyFont="1" applyFill="1" applyAlignment="1">
      <alignment vertical="center"/>
    </xf>
    <xf numFmtId="14" fontId="7" fillId="10" borderId="2" xfId="0" applyNumberFormat="1" applyFont="1" applyFill="1" applyBorder="1" applyAlignment="1">
      <alignment vertical="center" wrapText="1"/>
    </xf>
    <xf numFmtId="14" fontId="7" fillId="10" borderId="3" xfId="0" applyNumberFormat="1" applyFont="1" applyFill="1" applyBorder="1" applyAlignment="1">
      <alignment vertical="center" wrapText="1"/>
    </xf>
    <xf numFmtId="0" fontId="7" fillId="10" borderId="0" xfId="0" applyFont="1" applyFill="1" applyAlignment="1">
      <alignment horizontal="center" vertical="center"/>
    </xf>
    <xf numFmtId="0" fontId="7" fillId="16" borderId="1" xfId="0" applyFont="1" applyFill="1" applyBorder="1" applyAlignment="1">
      <alignment vertical="center" wrapText="1"/>
    </xf>
    <xf numFmtId="0" fontId="7" fillId="16" borderId="0" xfId="0" applyFont="1" applyFill="1" applyAlignment="1">
      <alignment vertical="center"/>
    </xf>
    <xf numFmtId="0" fontId="7" fillId="17" borderId="11"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xf numFmtId="0" fontId="2" fillId="0" borderId="0" xfId="0" applyFont="1" applyFill="1" applyBorder="1" applyAlignment="1">
      <alignment vertical="center"/>
    </xf>
    <xf numFmtId="0" fontId="2" fillId="0" borderId="0" xfId="0" applyFont="1" applyFill="1" applyBorder="1" applyAlignment="1">
      <alignment horizontal="left"/>
    </xf>
    <xf numFmtId="0" fontId="2" fillId="2" borderId="1" xfId="0" applyFont="1" applyFill="1" applyBorder="1" applyAlignment="1">
      <alignment horizontal="center" vertical="center"/>
    </xf>
    <xf numFmtId="0" fontId="2" fillId="9" borderId="1" xfId="0" applyFont="1" applyFill="1" applyBorder="1" applyAlignment="1">
      <alignment horizontal="center" vertical="center"/>
    </xf>
    <xf numFmtId="0" fontId="9" fillId="0" borderId="0" xfId="0" applyFont="1" applyAlignment="1">
      <alignment horizontal="left" vertical="center" wrapText="1"/>
    </xf>
    <xf numFmtId="10" fontId="10" fillId="0" borderId="0" xfId="0" applyNumberFormat="1" applyFont="1" applyAlignment="1">
      <alignment horizontal="right" vertical="center" wrapText="1"/>
    </xf>
    <xf numFmtId="0" fontId="9" fillId="0" borderId="0" xfId="0" applyFont="1" applyAlignment="1">
      <alignment horizontal="center" vertical="center"/>
    </xf>
    <xf numFmtId="0" fontId="7" fillId="5" borderId="1" xfId="1" applyFont="1" applyFill="1" applyBorder="1" applyAlignment="1">
      <alignment vertical="center" wrapText="1"/>
    </xf>
    <xf numFmtId="14" fontId="7" fillId="5" borderId="2" xfId="1" applyNumberFormat="1" applyFont="1" applyFill="1" applyBorder="1" applyAlignment="1">
      <alignment vertical="center" wrapText="1"/>
    </xf>
    <xf numFmtId="0" fontId="7" fillId="9" borderId="3" xfId="1" applyFont="1" applyFill="1" applyBorder="1" applyAlignment="1">
      <alignment vertical="center" wrapText="1"/>
    </xf>
    <xf numFmtId="0" fontId="7" fillId="9" borderId="3" xfId="1" applyFont="1" applyFill="1" applyBorder="1" applyAlignment="1">
      <alignment vertical="top" wrapText="1"/>
    </xf>
    <xf numFmtId="164" fontId="7" fillId="9" borderId="3" xfId="1" applyNumberFormat="1" applyFont="1" applyFill="1" applyBorder="1" applyAlignment="1">
      <alignment horizontal="left" vertical="center" wrapText="1"/>
    </xf>
    <xf numFmtId="14" fontId="7" fillId="9" borderId="3" xfId="1" applyNumberFormat="1" applyFont="1" applyFill="1" applyBorder="1" applyAlignment="1">
      <alignment vertical="center" wrapText="1"/>
    </xf>
    <xf numFmtId="0" fontId="7" fillId="10" borderId="3" xfId="1" applyFont="1" applyFill="1" applyBorder="1" applyAlignment="1">
      <alignment vertical="center"/>
    </xf>
    <xf numFmtId="164" fontId="7" fillId="10" borderId="1" xfId="0" quotePrefix="1" applyNumberFormat="1" applyFont="1" applyFill="1" applyBorder="1" applyAlignment="1">
      <alignment horizontal="left" vertical="center" wrapText="1"/>
    </xf>
    <xf numFmtId="49" fontId="7" fillId="11" borderId="1" xfId="0" applyNumberFormat="1" applyFont="1" applyFill="1" applyBorder="1" applyAlignment="1">
      <alignment vertical="center" wrapText="1"/>
    </xf>
    <xf numFmtId="0" fontId="7" fillId="18" borderId="3" xfId="0" applyFont="1" applyFill="1" applyBorder="1" applyAlignment="1">
      <alignment vertical="center"/>
    </xf>
    <xf numFmtId="14" fontId="7" fillId="18" borderId="2" xfId="0" applyNumberFormat="1" applyFont="1" applyFill="1" applyBorder="1" applyAlignment="1">
      <alignment vertical="center" wrapText="1"/>
    </xf>
    <xf numFmtId="0" fontId="7" fillId="5" borderId="0" xfId="0" applyFont="1" applyFill="1" applyBorder="1" applyAlignment="1">
      <alignment vertical="center" wrapText="1"/>
    </xf>
    <xf numFmtId="0" fontId="7" fillId="15" borderId="4" xfId="0" applyFont="1" applyFill="1" applyBorder="1" applyAlignment="1">
      <alignment vertical="top"/>
    </xf>
    <xf numFmtId="0" fontId="7" fillId="0" borderId="4" xfId="0" applyFont="1" applyFill="1" applyBorder="1" applyAlignment="1">
      <alignment vertical="center" wrapText="1"/>
    </xf>
    <xf numFmtId="0" fontId="3" fillId="0" borderId="0" xfId="0" applyFont="1" applyFill="1" applyAlignment="1">
      <alignment vertical="center"/>
    </xf>
    <xf numFmtId="0" fontId="0" fillId="0" borderId="0" xfId="0" applyFill="1" applyAlignment="1">
      <alignment horizontal="center" vertical="center"/>
    </xf>
    <xf numFmtId="0" fontId="7" fillId="5" borderId="1" xfId="0" applyFont="1" applyFill="1" applyBorder="1" applyAlignment="1">
      <alignment horizontal="left" vertical="center" wrapText="1"/>
    </xf>
    <xf numFmtId="49" fontId="7" fillId="10" borderId="1" xfId="0" applyNumberFormat="1" applyFont="1" applyFill="1" applyBorder="1" applyAlignment="1">
      <alignment horizontal="left" vertical="center" wrapText="1"/>
    </xf>
    <xf numFmtId="14" fontId="7" fillId="15" borderId="1" xfId="0" applyNumberFormat="1"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18" borderId="1" xfId="0" applyFont="1" applyFill="1" applyBorder="1" applyAlignment="1">
      <alignment vertical="center" wrapText="1"/>
    </xf>
    <xf numFmtId="164" fontId="7" fillId="10" borderId="3" xfId="0" applyNumberFormat="1" applyFont="1" applyFill="1" applyBorder="1" applyAlignment="1">
      <alignment horizontal="left" vertical="center" wrapText="1"/>
    </xf>
    <xf numFmtId="0" fontId="7" fillId="13" borderId="0" xfId="0" applyFont="1" applyFill="1" applyBorder="1" applyAlignment="1">
      <alignment vertical="center"/>
    </xf>
    <xf numFmtId="0" fontId="9" fillId="10" borderId="3" xfId="0" applyFont="1" applyFill="1" applyBorder="1" applyAlignment="1">
      <alignment vertical="top" wrapText="1"/>
    </xf>
    <xf numFmtId="14" fontId="0" fillId="10" borderId="6" xfId="0" applyNumberFormat="1" applyFill="1" applyBorder="1" applyAlignment="1">
      <alignment vertical="top"/>
    </xf>
    <xf numFmtId="0" fontId="0" fillId="10" borderId="7" xfId="0" applyFill="1" applyBorder="1" applyAlignment="1">
      <alignment vertical="top" wrapText="1"/>
    </xf>
    <xf numFmtId="0" fontId="0" fillId="10" borderId="8" xfId="0" applyFill="1" applyBorder="1" applyAlignment="1">
      <alignment vertical="top" wrapText="1"/>
    </xf>
    <xf numFmtId="0" fontId="9" fillId="10" borderId="9" xfId="0" applyFont="1" applyFill="1" applyBorder="1" applyAlignment="1">
      <alignment vertical="top" wrapText="1"/>
    </xf>
    <xf numFmtId="0" fontId="9" fillId="10" borderId="8" xfId="0" applyFont="1" applyFill="1" applyBorder="1" applyAlignment="1">
      <alignment vertical="top" wrapText="1"/>
    </xf>
    <xf numFmtId="14" fontId="0" fillId="10" borderId="8" xfId="0" applyNumberFormat="1" applyFill="1" applyBorder="1" applyAlignment="1">
      <alignment horizontal="left" vertical="top" wrapText="1"/>
    </xf>
    <xf numFmtId="14" fontId="9" fillId="10" borderId="3" xfId="0" applyNumberFormat="1" applyFont="1" applyFill="1" applyBorder="1" applyAlignment="1">
      <alignment vertical="top" wrapText="1"/>
    </xf>
    <xf numFmtId="14" fontId="9" fillId="10" borderId="9" xfId="0" applyNumberFormat="1" applyFont="1" applyFill="1" applyBorder="1" applyAlignment="1">
      <alignment vertical="top" wrapText="1"/>
    </xf>
    <xf numFmtId="0" fontId="3" fillId="0" borderId="0" xfId="0" applyFont="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164" fontId="7" fillId="0" borderId="0" xfId="0" applyNumberFormat="1" applyFont="1" applyFill="1" applyBorder="1" applyAlignment="1">
      <alignment horizontal="left" vertical="center" wrapText="1"/>
    </xf>
    <xf numFmtId="14" fontId="7" fillId="0" borderId="0" xfId="0" applyNumberFormat="1" applyFont="1" applyFill="1" applyBorder="1" applyAlignment="1">
      <alignment vertical="center" wrapText="1"/>
    </xf>
    <xf numFmtId="14" fontId="7" fillId="9" borderId="1"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14" fontId="0" fillId="0" borderId="0" xfId="0" applyNumberForma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vertical="top" wrapText="1"/>
    </xf>
    <xf numFmtId="0" fontId="3" fillId="10" borderId="1" xfId="0" applyFont="1" applyFill="1" applyBorder="1" applyAlignment="1">
      <alignment horizontal="center" vertical="top" wrapText="1"/>
    </xf>
    <xf numFmtId="0" fontId="9" fillId="0" borderId="0" xfId="0" applyFont="1" applyAlignment="1">
      <alignment vertical="center"/>
    </xf>
    <xf numFmtId="10" fontId="3" fillId="0" borderId="0" xfId="0" applyNumberFormat="1"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 fillId="19" borderId="1" xfId="0" applyFont="1" applyFill="1" applyBorder="1" applyAlignment="1">
      <alignment horizontal="center" vertical="center" wrapText="1"/>
    </xf>
    <xf numFmtId="0" fontId="0" fillId="20" borderId="1" xfId="0" applyFill="1" applyBorder="1"/>
    <xf numFmtId="0" fontId="2" fillId="20" borderId="1" xfId="0" applyFont="1" applyFill="1" applyBorder="1" applyAlignment="1">
      <alignment vertical="center"/>
    </xf>
    <xf numFmtId="10" fontId="2" fillId="19"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10" fontId="2" fillId="19" borderId="1" xfId="0" applyNumberFormat="1" applyFont="1" applyFill="1" applyBorder="1"/>
    <xf numFmtId="164" fontId="7" fillId="10" borderId="3" xfId="0" applyNumberFormat="1" applyFont="1" applyFill="1" applyBorder="1" applyAlignment="1">
      <alignment horizontal="left" vertical="center" wrapText="1"/>
    </xf>
    <xf numFmtId="0" fontId="12" fillId="0" borderId="0" xfId="0" applyFont="1" applyAlignment="1">
      <alignment horizontal="left"/>
    </xf>
    <xf numFmtId="0" fontId="13" fillId="0" borderId="0" xfId="0" applyFont="1"/>
    <xf numFmtId="10" fontId="12" fillId="0" borderId="0" xfId="0" applyNumberFormat="1" applyFont="1" applyAlignment="1">
      <alignment horizontal="left" vertical="center" wrapText="1"/>
    </xf>
    <xf numFmtId="0" fontId="7" fillId="10" borderId="3" xfId="1" applyFont="1" applyFill="1" applyBorder="1" applyAlignment="1">
      <alignment vertical="top" wrapText="1"/>
    </xf>
    <xf numFmtId="0" fontId="7" fillId="10" borderId="3" xfId="1" applyFont="1" applyFill="1" applyBorder="1" applyAlignment="1">
      <alignment vertical="center" wrapText="1"/>
    </xf>
    <xf numFmtId="164" fontId="7" fillId="10" borderId="3" xfId="1" applyNumberFormat="1" applyFont="1" applyFill="1" applyBorder="1" applyAlignment="1">
      <alignment horizontal="left" vertical="center" wrapText="1"/>
    </xf>
    <xf numFmtId="14" fontId="7" fillId="10" borderId="3" xfId="1" applyNumberFormat="1"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12" fillId="0" borderId="0" xfId="0" applyFont="1"/>
    <xf numFmtId="10" fontId="12" fillId="0" borderId="0" xfId="0" applyNumberFormat="1" applyFont="1"/>
    <xf numFmtId="0" fontId="7" fillId="21" borderId="1" xfId="0" applyFont="1" applyFill="1" applyBorder="1" applyAlignment="1">
      <alignment vertical="center"/>
    </xf>
    <xf numFmtId="164" fontId="7" fillId="21" borderId="1" xfId="0" applyNumberFormat="1" applyFont="1" applyFill="1" applyBorder="1" applyAlignment="1">
      <alignment horizontal="left" vertical="center" wrapText="1"/>
    </xf>
    <xf numFmtId="0" fontId="7" fillId="11" borderId="1" xfId="0" applyFont="1" applyFill="1" applyBorder="1" applyAlignment="1">
      <alignment vertical="center"/>
    </xf>
    <xf numFmtId="164" fontId="7" fillId="11" borderId="1" xfId="0" applyNumberFormat="1" applyFont="1" applyFill="1" applyBorder="1" applyAlignment="1">
      <alignment horizontal="left" vertical="center" wrapText="1"/>
    </xf>
    <xf numFmtId="0" fontId="7" fillId="20" borderId="1" xfId="0" applyFont="1" applyFill="1" applyBorder="1" applyAlignment="1">
      <alignment vertical="center"/>
    </xf>
    <xf numFmtId="0" fontId="2" fillId="2" borderId="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2" fillId="12" borderId="3" xfId="0" applyFont="1" applyFill="1" applyBorder="1" applyAlignment="1">
      <alignment horizontal="center" vertical="center"/>
    </xf>
    <xf numFmtId="0" fontId="2" fillId="12" borderId="8" xfId="0" applyFont="1" applyFill="1" applyBorder="1" applyAlignment="1">
      <alignment horizontal="center" vertical="center"/>
    </xf>
    <xf numFmtId="0" fontId="2"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10" fillId="12" borderId="3" xfId="0" applyFont="1" applyFill="1" applyBorder="1" applyAlignment="1">
      <alignment horizontal="center" vertical="center"/>
    </xf>
    <xf numFmtId="0" fontId="10" fillId="12" borderId="8" xfId="0" applyFont="1" applyFill="1" applyBorder="1" applyAlignment="1">
      <alignment horizontal="center" vertical="center"/>
    </xf>
    <xf numFmtId="0" fontId="7" fillId="9" borderId="3" xfId="0" applyFont="1" applyFill="1" applyBorder="1" applyAlignment="1">
      <alignment horizontal="left" vertical="center" wrapText="1"/>
    </xf>
    <xf numFmtId="0" fontId="7" fillId="9" borderId="9" xfId="0" applyFont="1" applyFill="1" applyBorder="1" applyAlignment="1">
      <alignment horizontal="left" vertical="center" wrapText="1"/>
    </xf>
    <xf numFmtId="0" fontId="7" fillId="9" borderId="8" xfId="0" applyFont="1" applyFill="1" applyBorder="1" applyAlignment="1">
      <alignment horizontal="left" vertical="center" wrapText="1"/>
    </xf>
    <xf numFmtId="0" fontId="7" fillId="9" borderId="3" xfId="0" applyFont="1" applyFill="1" applyBorder="1" applyAlignment="1">
      <alignment horizontal="left" vertical="top" wrapText="1"/>
    </xf>
    <xf numFmtId="0" fontId="7" fillId="9" borderId="9" xfId="0" applyFont="1" applyFill="1" applyBorder="1" applyAlignment="1">
      <alignment horizontal="left" vertical="top" wrapText="1"/>
    </xf>
    <xf numFmtId="0" fontId="7" fillId="9" borderId="8" xfId="0" applyFont="1" applyFill="1" applyBorder="1" applyAlignment="1">
      <alignment horizontal="left" vertical="top" wrapText="1"/>
    </xf>
    <xf numFmtId="0" fontId="7" fillId="10" borderId="3"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8" xfId="0" applyFont="1" applyFill="1" applyBorder="1" applyAlignment="1">
      <alignment horizontal="left" vertical="center" wrapText="1"/>
    </xf>
    <xf numFmtId="14" fontId="7" fillId="10" borderId="3" xfId="0" applyNumberFormat="1" applyFont="1" applyFill="1" applyBorder="1" applyAlignment="1">
      <alignment horizontal="left" vertical="center" wrapText="1"/>
    </xf>
    <xf numFmtId="14" fontId="7" fillId="10" borderId="9" xfId="0" applyNumberFormat="1" applyFont="1" applyFill="1" applyBorder="1" applyAlignment="1">
      <alignment horizontal="left" vertical="center" wrapText="1"/>
    </xf>
    <xf numFmtId="14" fontId="7" fillId="10" borderId="8"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7" fillId="21" borderId="3" xfId="0" applyFont="1" applyFill="1" applyBorder="1" applyAlignment="1">
      <alignment horizontal="left" vertical="center"/>
    </xf>
    <xf numFmtId="0" fontId="7" fillId="21" borderId="9" xfId="0" applyFont="1" applyFill="1" applyBorder="1" applyAlignment="1">
      <alignment horizontal="left" vertical="center"/>
    </xf>
    <xf numFmtId="0" fontId="7" fillId="21" borderId="8" xfId="0" applyFont="1" applyFill="1" applyBorder="1" applyAlignment="1">
      <alignment horizontal="left" vertical="center"/>
    </xf>
    <xf numFmtId="164" fontId="7" fillId="10" borderId="3" xfId="0" applyNumberFormat="1" applyFont="1" applyFill="1" applyBorder="1" applyAlignment="1">
      <alignment horizontal="left" vertical="center" wrapText="1"/>
    </xf>
    <xf numFmtId="164" fontId="7" fillId="10" borderId="9" xfId="0" applyNumberFormat="1" applyFont="1" applyFill="1" applyBorder="1" applyAlignment="1">
      <alignment horizontal="left" vertical="center" wrapText="1"/>
    </xf>
    <xf numFmtId="164" fontId="7" fillId="10" borderId="8" xfId="0" applyNumberFormat="1" applyFont="1" applyFill="1" applyBorder="1" applyAlignment="1">
      <alignment horizontal="left" vertical="center" wrapText="1"/>
    </xf>
    <xf numFmtId="164" fontId="7" fillId="9" borderId="3" xfId="0" applyNumberFormat="1" applyFont="1" applyFill="1" applyBorder="1" applyAlignment="1">
      <alignment horizontal="left" vertical="center" wrapText="1"/>
    </xf>
    <xf numFmtId="164" fontId="7" fillId="9" borderId="9" xfId="0" applyNumberFormat="1" applyFont="1" applyFill="1" applyBorder="1" applyAlignment="1">
      <alignment horizontal="left" vertical="center" wrapText="1"/>
    </xf>
    <xf numFmtId="164" fontId="7" fillId="9" borderId="8" xfId="0" applyNumberFormat="1" applyFont="1" applyFill="1" applyBorder="1" applyAlignment="1">
      <alignment horizontal="left" vertical="center" wrapText="1"/>
    </xf>
    <xf numFmtId="0" fontId="10" fillId="12" borderId="3"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5" borderId="8" xfId="0" applyFont="1" applyFill="1" applyBorder="1" applyAlignment="1">
      <alignment horizontal="center" vertical="center" wrapText="1"/>
    </xf>
    <xf numFmtId="14" fontId="0" fillId="0" borderId="0" xfId="0" applyNumberFormat="1" applyFill="1" applyBorder="1" applyAlignment="1">
      <alignment horizontal="left"/>
    </xf>
    <xf numFmtId="0" fontId="0" fillId="0" borderId="0" xfId="0" applyFill="1" applyBorder="1" applyAlignment="1">
      <alignment horizontal="left"/>
    </xf>
    <xf numFmtId="49" fontId="0" fillId="10" borderId="3" xfId="0" applyNumberFormat="1" applyFill="1" applyBorder="1" applyAlignment="1">
      <alignment horizontal="left" vertical="center" wrapText="1"/>
    </xf>
    <xf numFmtId="49" fontId="0" fillId="10" borderId="8" xfId="0" applyNumberFormat="1" applyFill="1" applyBorder="1" applyAlignment="1">
      <alignment horizontal="left" vertical="center" wrapText="1"/>
    </xf>
    <xf numFmtId="49" fontId="9" fillId="10" borderId="3" xfId="0" applyNumberFormat="1" applyFont="1" applyFill="1" applyBorder="1" applyAlignment="1">
      <alignment horizontal="left" vertical="center" wrapText="1"/>
    </xf>
  </cellXfs>
  <cellStyles count="2">
    <cellStyle name="Normal" xfId="0" builtinId="0"/>
    <cellStyle name="Normal 2" xfId="1" xr:uid="{00000000-0005-0000-0000-000001000000}"/>
  </cellStyles>
  <dxfs count="1629">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0830443715196E-2"/>
          <c:y val="0.11825958702064897"/>
          <c:w val="0.93089830713309596"/>
          <c:h val="0.72260028337165816"/>
        </c:manualLayout>
      </c:layout>
      <c:barChart>
        <c:barDir val="col"/>
        <c:grouping val="stacked"/>
        <c:varyColors val="0"/>
        <c:ser>
          <c:idx val="0"/>
          <c:order val="0"/>
          <c:tx>
            <c:strRef>
              <c:f>'Metrics 2019'!$C$3</c:f>
              <c:strCache>
                <c:ptCount val="1"/>
                <c:pt idx="0">
                  <c:v>Full
Disclosure</c:v>
                </c:pt>
              </c:strCache>
            </c:strRef>
          </c:tx>
          <c:spPr>
            <a:solidFill>
              <a:srgbClr val="4F81BD"/>
            </a:solidFill>
            <a:ln w="25400">
              <a:noFill/>
            </a:ln>
          </c:spPr>
          <c:invertIfNegative val="0"/>
          <c:cat>
            <c:strRef>
              <c:f>'Metrics 2019'!$B$4:$B$15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2019'!$C$4:$C$15</c:f>
              <c:numCache>
                <c:formatCode>General</c:formatCode>
                <c:ptCount val="12"/>
                <c:pt idx="0">
                  <c:v>115</c:v>
                </c:pt>
                <c:pt idx="1">
                  <c:v>80</c:v>
                </c:pt>
                <c:pt idx="2">
                  <c:v>85</c:v>
                </c:pt>
                <c:pt idx="3">
                  <c:v>74</c:v>
                </c:pt>
                <c:pt idx="4">
                  <c:v>72</c:v>
                </c:pt>
                <c:pt idx="5">
                  <c:v>57</c:v>
                </c:pt>
                <c:pt idx="6">
                  <c:v>74</c:v>
                </c:pt>
                <c:pt idx="7">
                  <c:v>60</c:v>
                </c:pt>
                <c:pt idx="8">
                  <c:v>52</c:v>
                </c:pt>
                <c:pt idx="9">
                  <c:v>47</c:v>
                </c:pt>
                <c:pt idx="10">
                  <c:v>54</c:v>
                </c:pt>
                <c:pt idx="11">
                  <c:v>45</c:v>
                </c:pt>
              </c:numCache>
            </c:numRef>
          </c:val>
          <c:extLst>
            <c:ext xmlns:c16="http://schemas.microsoft.com/office/drawing/2014/chart" uri="{C3380CC4-5D6E-409C-BE32-E72D297353CC}">
              <c16:uniqueId val="{00000000-3761-4F9C-9F88-54D04EC81462}"/>
            </c:ext>
          </c:extLst>
        </c:ser>
        <c:ser>
          <c:idx val="1"/>
          <c:order val="1"/>
          <c:tx>
            <c:strRef>
              <c:f>'Metrics 2019'!$D$3</c:f>
              <c:strCache>
                <c:ptCount val="1"/>
                <c:pt idx="0">
                  <c:v>Partial
Disclosure</c:v>
                </c:pt>
              </c:strCache>
            </c:strRef>
          </c:tx>
          <c:spPr>
            <a:solidFill>
              <a:srgbClr val="C0504D"/>
            </a:solidFill>
            <a:ln w="25400">
              <a:noFill/>
            </a:ln>
          </c:spPr>
          <c:invertIfNegative val="0"/>
          <c:cat>
            <c:strRef>
              <c:f>'Metrics 2019'!$B$4:$B$15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2019'!$D$4:$D$15</c:f>
              <c:numCache>
                <c:formatCode>General</c:formatCode>
                <c:ptCount val="12"/>
                <c:pt idx="0">
                  <c:v>4</c:v>
                </c:pt>
                <c:pt idx="1">
                  <c:v>1</c:v>
                </c:pt>
                <c:pt idx="2">
                  <c:v>3</c:v>
                </c:pt>
                <c:pt idx="3">
                  <c:v>1</c:v>
                </c:pt>
                <c:pt idx="4">
                  <c:v>1</c:v>
                </c:pt>
                <c:pt idx="5">
                  <c:v>0</c:v>
                </c:pt>
                <c:pt idx="6">
                  <c:v>0</c:v>
                </c:pt>
                <c:pt idx="7">
                  <c:v>2</c:v>
                </c:pt>
                <c:pt idx="8">
                  <c:v>2</c:v>
                </c:pt>
                <c:pt idx="9">
                  <c:v>5</c:v>
                </c:pt>
                <c:pt idx="10">
                  <c:v>6</c:v>
                </c:pt>
                <c:pt idx="11">
                  <c:v>4</c:v>
                </c:pt>
              </c:numCache>
            </c:numRef>
          </c:val>
          <c:extLst>
            <c:ext xmlns:c16="http://schemas.microsoft.com/office/drawing/2014/chart" uri="{C3380CC4-5D6E-409C-BE32-E72D297353CC}">
              <c16:uniqueId val="{00000001-3761-4F9C-9F88-54D04EC81462}"/>
            </c:ext>
          </c:extLst>
        </c:ser>
        <c:ser>
          <c:idx val="2"/>
          <c:order val="2"/>
          <c:tx>
            <c:strRef>
              <c:f>'Metrics 2019'!$E$3</c:f>
              <c:strCache>
                <c:ptCount val="1"/>
                <c:pt idx="0">
                  <c:v>Request
Refused</c:v>
                </c:pt>
              </c:strCache>
            </c:strRef>
          </c:tx>
          <c:spPr>
            <a:solidFill>
              <a:srgbClr val="9BBB59"/>
            </a:solidFill>
            <a:ln w="25400">
              <a:noFill/>
            </a:ln>
          </c:spPr>
          <c:invertIfNegative val="0"/>
          <c:cat>
            <c:strRef>
              <c:f>'Metrics 2019'!$B$4:$B$15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2019'!$E$4:$E$15</c:f>
              <c:numCache>
                <c:formatCode>General</c:formatCode>
                <c:ptCount val="12"/>
                <c:pt idx="0">
                  <c:v>15</c:v>
                </c:pt>
                <c:pt idx="1">
                  <c:v>5</c:v>
                </c:pt>
                <c:pt idx="2">
                  <c:v>14</c:v>
                </c:pt>
                <c:pt idx="3">
                  <c:v>10</c:v>
                </c:pt>
                <c:pt idx="4">
                  <c:v>11</c:v>
                </c:pt>
                <c:pt idx="5">
                  <c:v>11</c:v>
                </c:pt>
                <c:pt idx="6">
                  <c:v>23</c:v>
                </c:pt>
                <c:pt idx="7">
                  <c:v>10</c:v>
                </c:pt>
                <c:pt idx="8">
                  <c:v>13</c:v>
                </c:pt>
                <c:pt idx="9">
                  <c:v>18</c:v>
                </c:pt>
                <c:pt idx="10">
                  <c:v>25</c:v>
                </c:pt>
                <c:pt idx="11">
                  <c:v>14</c:v>
                </c:pt>
              </c:numCache>
            </c:numRef>
          </c:val>
          <c:extLst>
            <c:ext xmlns:c16="http://schemas.microsoft.com/office/drawing/2014/chart" uri="{C3380CC4-5D6E-409C-BE32-E72D297353CC}">
              <c16:uniqueId val="{00000002-3761-4F9C-9F88-54D04EC81462}"/>
            </c:ext>
          </c:extLst>
        </c:ser>
        <c:ser>
          <c:idx val="3"/>
          <c:order val="3"/>
          <c:tx>
            <c:strRef>
              <c:f>'Metrics 2019'!$F$3</c:f>
              <c:strCache>
                <c:ptCount val="1"/>
                <c:pt idx="0">
                  <c:v>Information
Not Held</c:v>
                </c:pt>
              </c:strCache>
            </c:strRef>
          </c:tx>
          <c:spPr>
            <a:solidFill>
              <a:srgbClr val="8064A2"/>
            </a:solidFill>
            <a:ln w="25400">
              <a:noFill/>
            </a:ln>
          </c:spPr>
          <c:invertIfNegative val="0"/>
          <c:cat>
            <c:strRef>
              <c:f>'Metrics 2019'!$B$4:$B$15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2019'!$F$4:$F$15</c:f>
              <c:numCache>
                <c:formatCode>General</c:formatCode>
                <c:ptCount val="12"/>
                <c:pt idx="0">
                  <c:v>15</c:v>
                </c:pt>
                <c:pt idx="1">
                  <c:v>11</c:v>
                </c:pt>
                <c:pt idx="2">
                  <c:v>12</c:v>
                </c:pt>
                <c:pt idx="3">
                  <c:v>9</c:v>
                </c:pt>
                <c:pt idx="4">
                  <c:v>10</c:v>
                </c:pt>
                <c:pt idx="5">
                  <c:v>5</c:v>
                </c:pt>
                <c:pt idx="6">
                  <c:v>13</c:v>
                </c:pt>
                <c:pt idx="7">
                  <c:v>8</c:v>
                </c:pt>
                <c:pt idx="8">
                  <c:v>10</c:v>
                </c:pt>
                <c:pt idx="9">
                  <c:v>10</c:v>
                </c:pt>
                <c:pt idx="10">
                  <c:v>9</c:v>
                </c:pt>
                <c:pt idx="11">
                  <c:v>8</c:v>
                </c:pt>
              </c:numCache>
            </c:numRef>
          </c:val>
          <c:extLst>
            <c:ext xmlns:c16="http://schemas.microsoft.com/office/drawing/2014/chart" uri="{C3380CC4-5D6E-409C-BE32-E72D297353CC}">
              <c16:uniqueId val="{00000003-3761-4F9C-9F88-54D04EC81462}"/>
            </c:ext>
          </c:extLst>
        </c:ser>
        <c:ser>
          <c:idx val="4"/>
          <c:order val="4"/>
          <c:tx>
            <c:strRef>
              <c:f>'Metrics 2019'!$G$3</c:f>
              <c:strCache>
                <c:ptCount val="1"/>
                <c:pt idx="0">
                  <c:v>In Progress
/Clarification</c:v>
                </c:pt>
              </c:strCache>
            </c:strRef>
          </c:tx>
          <c:spPr>
            <a:solidFill>
              <a:srgbClr val="4BACC6"/>
            </a:solidFill>
            <a:ln w="25400">
              <a:noFill/>
            </a:ln>
          </c:spPr>
          <c:invertIfNegative val="0"/>
          <c:cat>
            <c:strRef>
              <c:f>'Metrics 2019'!$B$4:$B$15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2019'!$G$4:$G$15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761-4F9C-9F88-54D04EC81462}"/>
            </c:ext>
          </c:extLst>
        </c:ser>
        <c:ser>
          <c:idx val="5"/>
          <c:order val="5"/>
          <c:tx>
            <c:strRef>
              <c:f>'Metrics 2019'!$H$3</c:f>
              <c:strCache>
                <c:ptCount val="1"/>
                <c:pt idx="0">
                  <c:v>Lapsed</c:v>
                </c:pt>
              </c:strCache>
            </c:strRef>
          </c:tx>
          <c:spPr>
            <a:solidFill>
              <a:srgbClr val="F79646"/>
            </a:solidFill>
            <a:ln w="25400">
              <a:noFill/>
            </a:ln>
          </c:spPr>
          <c:invertIfNegative val="0"/>
          <c:cat>
            <c:strRef>
              <c:f>'Metrics 2019'!$B$4:$B$15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2019'!$H$4:$H$15</c:f>
              <c:numCache>
                <c:formatCode>General</c:formatCode>
                <c:ptCount val="12"/>
                <c:pt idx="0">
                  <c:v>3</c:v>
                </c:pt>
                <c:pt idx="1">
                  <c:v>1</c:v>
                </c:pt>
                <c:pt idx="2">
                  <c:v>1</c:v>
                </c:pt>
                <c:pt idx="3">
                  <c:v>2</c:v>
                </c:pt>
                <c:pt idx="4">
                  <c:v>0</c:v>
                </c:pt>
                <c:pt idx="5">
                  <c:v>0</c:v>
                </c:pt>
                <c:pt idx="6">
                  <c:v>2</c:v>
                </c:pt>
                <c:pt idx="7">
                  <c:v>4</c:v>
                </c:pt>
                <c:pt idx="8">
                  <c:v>0</c:v>
                </c:pt>
                <c:pt idx="9">
                  <c:v>2</c:v>
                </c:pt>
                <c:pt idx="10">
                  <c:v>2</c:v>
                </c:pt>
                <c:pt idx="11">
                  <c:v>2</c:v>
                </c:pt>
              </c:numCache>
            </c:numRef>
          </c:val>
          <c:extLst>
            <c:ext xmlns:c16="http://schemas.microsoft.com/office/drawing/2014/chart" uri="{C3380CC4-5D6E-409C-BE32-E72D297353CC}">
              <c16:uniqueId val="{00000005-3761-4F9C-9F88-54D04EC81462}"/>
            </c:ext>
          </c:extLst>
        </c:ser>
        <c:ser>
          <c:idx val="6"/>
          <c:order val="6"/>
          <c:tx>
            <c:strRef>
              <c:f>'Metrics 2019'!$I$3</c:f>
              <c:strCache>
                <c:ptCount val="1"/>
                <c:pt idx="0">
                  <c:v>Withdrawn</c:v>
                </c:pt>
              </c:strCache>
            </c:strRef>
          </c:tx>
          <c:spPr>
            <a:solidFill>
              <a:schemeClr val="accent1">
                <a:lumMod val="60000"/>
              </a:schemeClr>
            </a:solidFill>
            <a:ln>
              <a:noFill/>
            </a:ln>
            <a:effectLst/>
          </c:spPr>
          <c:invertIfNegative val="0"/>
          <c:cat>
            <c:strRef>
              <c:f>'Metrics 2019'!$B$4:$B$15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2019'!$I$4:$I$15</c:f>
              <c:numCache>
                <c:formatCode>General</c:formatCode>
                <c:ptCount val="12"/>
                <c:pt idx="0">
                  <c:v>2</c:v>
                </c:pt>
                <c:pt idx="1">
                  <c:v>1</c:v>
                </c:pt>
                <c:pt idx="2">
                  <c:v>1</c:v>
                </c:pt>
                <c:pt idx="3">
                  <c:v>2</c:v>
                </c:pt>
                <c:pt idx="4">
                  <c:v>2</c:v>
                </c:pt>
                <c:pt idx="5">
                  <c:v>2</c:v>
                </c:pt>
                <c:pt idx="6">
                  <c:v>2</c:v>
                </c:pt>
                <c:pt idx="7">
                  <c:v>1</c:v>
                </c:pt>
                <c:pt idx="8">
                  <c:v>2</c:v>
                </c:pt>
                <c:pt idx="9">
                  <c:v>3</c:v>
                </c:pt>
                <c:pt idx="10">
                  <c:v>1</c:v>
                </c:pt>
                <c:pt idx="11">
                  <c:v>2</c:v>
                </c:pt>
              </c:numCache>
            </c:numRef>
          </c:val>
          <c:extLst>
            <c:ext xmlns:c16="http://schemas.microsoft.com/office/drawing/2014/chart" uri="{C3380CC4-5D6E-409C-BE32-E72D297353CC}">
              <c16:uniqueId val="{00000006-3761-4F9C-9F88-54D04EC81462}"/>
            </c:ext>
          </c:extLst>
        </c:ser>
        <c:dLbls>
          <c:showLegendKey val="0"/>
          <c:showVal val="0"/>
          <c:showCatName val="0"/>
          <c:showSerName val="0"/>
          <c:showPercent val="0"/>
          <c:showBubbleSize val="0"/>
        </c:dLbls>
        <c:gapWidth val="150"/>
        <c:overlap val="100"/>
        <c:axId val="868343088"/>
        <c:axId val="1"/>
      </c:barChart>
      <c:catAx>
        <c:axId val="86834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4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400" b="0" i="0" u="none" strike="noStrike" baseline="0">
                <a:solidFill>
                  <a:srgbClr val="333333"/>
                </a:solidFill>
                <a:latin typeface="Calibri"/>
                <a:ea typeface="Calibri"/>
                <a:cs typeface="Calibri"/>
              </a:defRPr>
            </a:pPr>
            <a:endParaRPr lang="en-US"/>
          </a:p>
        </c:txPr>
        <c:crossAx val="868343088"/>
        <c:crosses val="autoZero"/>
        <c:crossBetween val="between"/>
      </c:valAx>
      <c:spPr>
        <a:noFill/>
        <a:ln w="25400">
          <a:noFill/>
        </a:ln>
      </c:spPr>
    </c:plotArea>
    <c:legend>
      <c:legendPos val="b"/>
      <c:layout>
        <c:manualLayout>
          <c:xMode val="edge"/>
          <c:yMode val="edge"/>
          <c:x val="0.14675889985582788"/>
          <c:y val="4.7934340868681737E-2"/>
          <c:w val="0.71946905844515918"/>
          <c:h val="0.16150516467699602"/>
        </c:manualLayout>
      </c:layout>
      <c:overlay val="0"/>
      <c:spPr>
        <a:noFill/>
        <a:ln w="25400">
          <a:noFill/>
        </a:ln>
      </c:spPr>
      <c:txPr>
        <a:bodyPr/>
        <a:lstStyle/>
        <a:p>
          <a:pPr>
            <a:defRPr sz="128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469816272965881E-2"/>
          <c:y val="0.15319444444444447"/>
          <c:w val="0.9155301837270341"/>
          <c:h val="0.69434334077224302"/>
        </c:manualLayout>
      </c:layout>
      <c:barChart>
        <c:barDir val="col"/>
        <c:grouping val="stacked"/>
        <c:varyColors val="0"/>
        <c:ser>
          <c:idx val="0"/>
          <c:order val="0"/>
          <c:tx>
            <c:strRef>
              <c:f>'Metrics 2019'!$N$3</c:f>
              <c:strCache>
                <c:ptCount val="1"/>
                <c:pt idx="0">
                  <c:v>Full
Disclosure</c:v>
                </c:pt>
              </c:strCache>
            </c:strRef>
          </c:tx>
          <c:spPr>
            <a:solidFill>
              <a:srgbClr val="4F81BD"/>
            </a:solidFill>
            <a:ln w="25400">
              <a:noFill/>
            </a:ln>
          </c:spPr>
          <c:invertIfNegative val="0"/>
          <c:cat>
            <c:strRef>
              <c:f>'Metrics 2019'!$M$4:$M$15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2019'!$N$4:$N$15</c:f>
              <c:numCache>
                <c:formatCode>General</c:formatCode>
                <c:ptCount val="12"/>
                <c:pt idx="0">
                  <c:v>0</c:v>
                </c:pt>
                <c:pt idx="1">
                  <c:v>5</c:v>
                </c:pt>
                <c:pt idx="2">
                  <c:v>3</c:v>
                </c:pt>
                <c:pt idx="3">
                  <c:v>1</c:v>
                </c:pt>
                <c:pt idx="4">
                  <c:v>1</c:v>
                </c:pt>
                <c:pt idx="5">
                  <c:v>0</c:v>
                </c:pt>
                <c:pt idx="6">
                  <c:v>1</c:v>
                </c:pt>
                <c:pt idx="7">
                  <c:v>1</c:v>
                </c:pt>
                <c:pt idx="8">
                  <c:v>0</c:v>
                </c:pt>
                <c:pt idx="9">
                  <c:v>2</c:v>
                </c:pt>
                <c:pt idx="10">
                  <c:v>3</c:v>
                </c:pt>
                <c:pt idx="11">
                  <c:v>0</c:v>
                </c:pt>
              </c:numCache>
            </c:numRef>
          </c:val>
          <c:extLst>
            <c:ext xmlns:c16="http://schemas.microsoft.com/office/drawing/2014/chart" uri="{C3380CC4-5D6E-409C-BE32-E72D297353CC}">
              <c16:uniqueId val="{00000000-2B6A-416F-BD44-C7A57CF14696}"/>
            </c:ext>
          </c:extLst>
        </c:ser>
        <c:ser>
          <c:idx val="1"/>
          <c:order val="1"/>
          <c:tx>
            <c:strRef>
              <c:f>'Metrics 2019'!$O$3</c:f>
              <c:strCache>
                <c:ptCount val="1"/>
                <c:pt idx="0">
                  <c:v>Partial
Disclosure</c:v>
                </c:pt>
              </c:strCache>
            </c:strRef>
          </c:tx>
          <c:spPr>
            <a:solidFill>
              <a:srgbClr val="C0504D"/>
            </a:solidFill>
            <a:ln w="25400">
              <a:noFill/>
            </a:ln>
          </c:spPr>
          <c:invertIfNegative val="0"/>
          <c:cat>
            <c:strRef>
              <c:f>'Metrics 2019'!$M$4:$M$15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2019'!$O$4:$O$15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B6A-416F-BD44-C7A57CF14696}"/>
            </c:ext>
          </c:extLst>
        </c:ser>
        <c:ser>
          <c:idx val="2"/>
          <c:order val="2"/>
          <c:tx>
            <c:strRef>
              <c:f>'Metrics 2019'!$P$3</c:f>
              <c:strCache>
                <c:ptCount val="1"/>
                <c:pt idx="0">
                  <c:v>Request
Refused</c:v>
                </c:pt>
              </c:strCache>
            </c:strRef>
          </c:tx>
          <c:spPr>
            <a:solidFill>
              <a:srgbClr val="9BBB59"/>
            </a:solidFill>
            <a:ln w="25400">
              <a:noFill/>
            </a:ln>
          </c:spPr>
          <c:invertIfNegative val="0"/>
          <c:cat>
            <c:strRef>
              <c:f>'Metrics 2019'!$M$4:$M$15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2019'!$P$4:$P$15</c:f>
              <c:numCache>
                <c:formatCode>General</c:formatCode>
                <c:ptCount val="12"/>
                <c:pt idx="0">
                  <c:v>0</c:v>
                </c:pt>
                <c:pt idx="1">
                  <c:v>0</c:v>
                </c:pt>
                <c:pt idx="2">
                  <c:v>0</c:v>
                </c:pt>
                <c:pt idx="3">
                  <c:v>0</c:v>
                </c:pt>
                <c:pt idx="4">
                  <c:v>0</c:v>
                </c:pt>
                <c:pt idx="5">
                  <c:v>0</c:v>
                </c:pt>
                <c:pt idx="6">
                  <c:v>0</c:v>
                </c:pt>
                <c:pt idx="7">
                  <c:v>1</c:v>
                </c:pt>
                <c:pt idx="8">
                  <c:v>1</c:v>
                </c:pt>
                <c:pt idx="9">
                  <c:v>1</c:v>
                </c:pt>
                <c:pt idx="10">
                  <c:v>0</c:v>
                </c:pt>
                <c:pt idx="11">
                  <c:v>0</c:v>
                </c:pt>
              </c:numCache>
            </c:numRef>
          </c:val>
          <c:extLst>
            <c:ext xmlns:c16="http://schemas.microsoft.com/office/drawing/2014/chart" uri="{C3380CC4-5D6E-409C-BE32-E72D297353CC}">
              <c16:uniqueId val="{00000002-2B6A-416F-BD44-C7A57CF14696}"/>
            </c:ext>
          </c:extLst>
        </c:ser>
        <c:ser>
          <c:idx val="3"/>
          <c:order val="3"/>
          <c:tx>
            <c:strRef>
              <c:f>'Metrics 2019'!$Q$3</c:f>
              <c:strCache>
                <c:ptCount val="1"/>
                <c:pt idx="0">
                  <c:v>Information
Not Held</c:v>
                </c:pt>
              </c:strCache>
            </c:strRef>
          </c:tx>
          <c:spPr>
            <a:solidFill>
              <a:srgbClr val="8064A2"/>
            </a:solidFill>
            <a:ln w="25400">
              <a:noFill/>
            </a:ln>
          </c:spPr>
          <c:invertIfNegative val="0"/>
          <c:cat>
            <c:strRef>
              <c:f>'Metrics 2019'!$M$4:$M$15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2019'!$Q$4:$Q$15</c:f>
              <c:numCache>
                <c:formatCode>General</c:formatCode>
                <c:ptCount val="12"/>
                <c:pt idx="0">
                  <c:v>0</c:v>
                </c:pt>
                <c:pt idx="1">
                  <c:v>0</c:v>
                </c:pt>
                <c:pt idx="2">
                  <c:v>0</c:v>
                </c:pt>
                <c:pt idx="3">
                  <c:v>0</c:v>
                </c:pt>
                <c:pt idx="4">
                  <c:v>0</c:v>
                </c:pt>
                <c:pt idx="5">
                  <c:v>1</c:v>
                </c:pt>
                <c:pt idx="6">
                  <c:v>0</c:v>
                </c:pt>
                <c:pt idx="7">
                  <c:v>0</c:v>
                </c:pt>
                <c:pt idx="8">
                  <c:v>0</c:v>
                </c:pt>
                <c:pt idx="9">
                  <c:v>2</c:v>
                </c:pt>
                <c:pt idx="10">
                  <c:v>1</c:v>
                </c:pt>
                <c:pt idx="11">
                  <c:v>0</c:v>
                </c:pt>
              </c:numCache>
            </c:numRef>
          </c:val>
          <c:extLst>
            <c:ext xmlns:c16="http://schemas.microsoft.com/office/drawing/2014/chart" uri="{C3380CC4-5D6E-409C-BE32-E72D297353CC}">
              <c16:uniqueId val="{00000003-2B6A-416F-BD44-C7A57CF14696}"/>
            </c:ext>
          </c:extLst>
        </c:ser>
        <c:ser>
          <c:idx val="4"/>
          <c:order val="4"/>
          <c:tx>
            <c:strRef>
              <c:f>'Metrics 2019'!$R$3</c:f>
              <c:strCache>
                <c:ptCount val="1"/>
                <c:pt idx="0">
                  <c:v>In Progress
/Clarification</c:v>
                </c:pt>
              </c:strCache>
            </c:strRef>
          </c:tx>
          <c:spPr>
            <a:solidFill>
              <a:srgbClr val="4BACC6"/>
            </a:solidFill>
            <a:ln w="25400">
              <a:noFill/>
            </a:ln>
          </c:spPr>
          <c:invertIfNegative val="0"/>
          <c:cat>
            <c:strRef>
              <c:f>'Metrics 2019'!$M$4:$M$15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2019'!$R$4:$R$15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B6A-416F-BD44-C7A57CF14696}"/>
            </c:ext>
          </c:extLst>
        </c:ser>
        <c:ser>
          <c:idx val="5"/>
          <c:order val="5"/>
          <c:tx>
            <c:strRef>
              <c:f>'Metrics 2019'!$S$3</c:f>
              <c:strCache>
                <c:ptCount val="1"/>
                <c:pt idx="0">
                  <c:v>Lapsed</c:v>
                </c:pt>
              </c:strCache>
            </c:strRef>
          </c:tx>
          <c:spPr>
            <a:solidFill>
              <a:srgbClr val="F79646"/>
            </a:solidFill>
            <a:ln w="25400">
              <a:noFill/>
            </a:ln>
          </c:spPr>
          <c:invertIfNegative val="0"/>
          <c:cat>
            <c:strRef>
              <c:f>'Metrics 2019'!$M$4:$M$15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2019'!$S$4:$S$15</c:f>
              <c:numCache>
                <c:formatCode>General</c:formatCode>
                <c:ptCount val="12"/>
                <c:pt idx="0">
                  <c:v>0</c:v>
                </c:pt>
                <c:pt idx="1">
                  <c:v>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B6A-416F-BD44-C7A57CF14696}"/>
            </c:ext>
          </c:extLst>
        </c:ser>
        <c:ser>
          <c:idx val="6"/>
          <c:order val="6"/>
          <c:tx>
            <c:strRef>
              <c:f>'Metrics 2019'!$T$3</c:f>
              <c:strCache>
                <c:ptCount val="1"/>
                <c:pt idx="0">
                  <c:v>Withdrawn</c:v>
                </c:pt>
              </c:strCache>
            </c:strRef>
          </c:tx>
          <c:spPr>
            <a:solidFill>
              <a:schemeClr val="accent1">
                <a:lumMod val="60000"/>
              </a:schemeClr>
            </a:solidFill>
            <a:ln>
              <a:noFill/>
            </a:ln>
            <a:effectLst/>
          </c:spPr>
          <c:invertIfNegative val="0"/>
          <c:cat>
            <c:strRef>
              <c:f>'Metrics 2019'!$M$4:$M$15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2019'!$T$4:$T$15</c:f>
              <c:numCache>
                <c:formatCode>General</c:formatCode>
                <c:ptCount val="12"/>
                <c:pt idx="0">
                  <c:v>0</c:v>
                </c:pt>
                <c:pt idx="1">
                  <c:v>0</c:v>
                </c:pt>
                <c:pt idx="2">
                  <c:v>0</c:v>
                </c:pt>
                <c:pt idx="3">
                  <c:v>0</c:v>
                </c:pt>
                <c:pt idx="4">
                  <c:v>0</c:v>
                </c:pt>
                <c:pt idx="5">
                  <c:v>0</c:v>
                </c:pt>
                <c:pt idx="6">
                  <c:v>0</c:v>
                </c:pt>
                <c:pt idx="7">
                  <c:v>0</c:v>
                </c:pt>
                <c:pt idx="8">
                  <c:v>1</c:v>
                </c:pt>
                <c:pt idx="9">
                  <c:v>0</c:v>
                </c:pt>
                <c:pt idx="10">
                  <c:v>0</c:v>
                </c:pt>
                <c:pt idx="11">
                  <c:v>1</c:v>
                </c:pt>
              </c:numCache>
            </c:numRef>
          </c:val>
          <c:extLst>
            <c:ext xmlns:c16="http://schemas.microsoft.com/office/drawing/2014/chart" uri="{C3380CC4-5D6E-409C-BE32-E72D297353CC}">
              <c16:uniqueId val="{00000006-2B6A-416F-BD44-C7A57CF14696}"/>
            </c:ext>
          </c:extLst>
        </c:ser>
        <c:dLbls>
          <c:showLegendKey val="0"/>
          <c:showVal val="0"/>
          <c:showCatName val="0"/>
          <c:showSerName val="0"/>
          <c:showPercent val="0"/>
          <c:showBubbleSize val="0"/>
        </c:dLbls>
        <c:gapWidth val="150"/>
        <c:overlap val="100"/>
        <c:axId val="781619776"/>
        <c:axId val="1"/>
      </c:barChart>
      <c:catAx>
        <c:axId val="78161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4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400" b="0" i="0" u="none" strike="noStrike" baseline="0">
                <a:solidFill>
                  <a:srgbClr val="333333"/>
                </a:solidFill>
                <a:latin typeface="Calibri"/>
                <a:ea typeface="Calibri"/>
                <a:cs typeface="Calibri"/>
              </a:defRPr>
            </a:pPr>
            <a:endParaRPr lang="en-US"/>
          </a:p>
        </c:txPr>
        <c:crossAx val="781619776"/>
        <c:crosses val="autoZero"/>
        <c:crossBetween val="between"/>
      </c:valAx>
      <c:spPr>
        <a:noFill/>
        <a:ln w="25400">
          <a:noFill/>
        </a:ln>
      </c:spPr>
    </c:plotArea>
    <c:legend>
      <c:legendPos val="b"/>
      <c:layout>
        <c:manualLayout>
          <c:xMode val="edge"/>
          <c:yMode val="edge"/>
          <c:x val="0.13238684930990449"/>
          <c:y val="4.3213987029176462E-2"/>
          <c:w val="0.74172153974469524"/>
          <c:h val="0.10644743555352175"/>
        </c:manualLayout>
      </c:layout>
      <c:overlay val="0"/>
      <c:spPr>
        <a:noFill/>
        <a:ln w="25400">
          <a:noFill/>
        </a:ln>
      </c:spPr>
      <c:txPr>
        <a:bodyPr/>
        <a:lstStyle/>
        <a:p>
          <a:pPr>
            <a:defRPr sz="128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695325</xdr:colOff>
      <xdr:row>21</xdr:row>
      <xdr:rowOff>0</xdr:rowOff>
    </xdr:from>
    <xdr:to>
      <xdr:col>10</xdr:col>
      <xdr:colOff>38100</xdr:colOff>
      <xdr:row>42</xdr:row>
      <xdr:rowOff>190500</xdr:rowOff>
    </xdr:to>
    <xdr:graphicFrame macro="">
      <xdr:nvGraphicFramePr>
        <xdr:cNvPr id="21075112" name="Chart 3" descr="Duty discharged within the statutory timetable 96.82%">
          <a:extLst>
            <a:ext uri="{FF2B5EF4-FFF2-40B4-BE49-F238E27FC236}">
              <a16:creationId xmlns:a16="http://schemas.microsoft.com/office/drawing/2014/main" id="{6D893D87-C7AB-42C6-A01C-17BE503A37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21</xdr:row>
      <xdr:rowOff>0</xdr:rowOff>
    </xdr:from>
    <xdr:to>
      <xdr:col>21</xdr:col>
      <xdr:colOff>47625</xdr:colOff>
      <xdr:row>43</xdr:row>
      <xdr:rowOff>0</xdr:rowOff>
    </xdr:to>
    <xdr:graphicFrame macro="">
      <xdr:nvGraphicFramePr>
        <xdr:cNvPr id="21075113" name="Chart 4" descr="EIR responses discharged within the statutory timetable 91.67%&#10;">
          <a:extLst>
            <a:ext uri="{FF2B5EF4-FFF2-40B4-BE49-F238E27FC236}">
              <a16:creationId xmlns:a16="http://schemas.microsoft.com/office/drawing/2014/main" id="{3FBFD87B-05A5-4CED-8D8A-19073A057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U49"/>
  <sheetViews>
    <sheetView topLeftCell="E1" zoomScale="75" zoomScaleNormal="75" zoomScaleSheetLayoutView="70" workbookViewId="0">
      <selection activeCell="J19" sqref="J19"/>
    </sheetView>
  </sheetViews>
  <sheetFormatPr defaultRowHeight="12.75" x14ac:dyDescent="0.2"/>
  <cols>
    <col min="1" max="1" width="10.7109375" customWidth="1"/>
    <col min="2" max="2" width="15.7109375" customWidth="1"/>
    <col min="3" max="3" width="21.7109375" customWidth="1"/>
    <col min="4" max="8" width="18.7109375" customWidth="1"/>
    <col min="9" max="9" width="12" customWidth="1"/>
    <col min="10" max="10" width="18.7109375" customWidth="1"/>
    <col min="11" max="11" width="10.7109375" customWidth="1"/>
    <col min="12" max="12" width="7.42578125" customWidth="1"/>
    <col min="13" max="13" width="15.7109375" customWidth="1"/>
    <col min="14" max="19" width="18.7109375" customWidth="1"/>
    <col min="20" max="20" width="12" customWidth="1"/>
    <col min="21" max="21" width="18.7109375" customWidth="1"/>
  </cols>
  <sheetData>
    <row r="2" spans="1:21" ht="20.100000000000001" customHeight="1" x14ac:dyDescent="0.2">
      <c r="C2" s="176" t="s">
        <v>2536</v>
      </c>
      <c r="D2" s="177"/>
      <c r="E2" s="177"/>
      <c r="F2" s="177"/>
      <c r="G2" s="177"/>
      <c r="H2" s="177"/>
      <c r="I2" s="178"/>
      <c r="N2" s="176" t="s">
        <v>2537</v>
      </c>
      <c r="O2" s="177"/>
      <c r="P2" s="177"/>
      <c r="Q2" s="177"/>
      <c r="R2" s="177"/>
      <c r="S2" s="177"/>
      <c r="T2" s="178"/>
    </row>
    <row r="3" spans="1:21" ht="25.5" x14ac:dyDescent="0.2">
      <c r="B3" s="2" t="s">
        <v>55</v>
      </c>
      <c r="C3" s="1" t="s">
        <v>86</v>
      </c>
      <c r="D3" s="1" t="s">
        <v>87</v>
      </c>
      <c r="E3" s="1" t="s">
        <v>42</v>
      </c>
      <c r="F3" s="4" t="s">
        <v>8</v>
      </c>
      <c r="G3" s="4" t="s">
        <v>27</v>
      </c>
      <c r="H3" s="4" t="s">
        <v>1507</v>
      </c>
      <c r="I3" s="1" t="s">
        <v>79</v>
      </c>
      <c r="J3" s="1" t="s">
        <v>54</v>
      </c>
      <c r="M3" s="2" t="s">
        <v>55</v>
      </c>
      <c r="N3" s="1" t="s">
        <v>86</v>
      </c>
      <c r="O3" s="1" t="s">
        <v>87</v>
      </c>
      <c r="P3" s="1" t="s">
        <v>42</v>
      </c>
      <c r="Q3" s="4" t="s">
        <v>8</v>
      </c>
      <c r="R3" s="4" t="s">
        <v>27</v>
      </c>
      <c r="S3" s="4" t="s">
        <v>1507</v>
      </c>
      <c r="T3" s="1" t="s">
        <v>79</v>
      </c>
      <c r="U3" s="1" t="s">
        <v>54</v>
      </c>
    </row>
    <row r="4" spans="1:21" ht="16.5" customHeight="1" x14ac:dyDescent="0.2">
      <c r="B4" s="2" t="s">
        <v>43</v>
      </c>
      <c r="C4" s="12">
        <f>'FOI 2019'!V18</f>
        <v>115</v>
      </c>
      <c r="D4" s="12">
        <f>'FOI 2019'!W18</f>
        <v>4</v>
      </c>
      <c r="E4" s="12">
        <f>'FOI 2019'!X18</f>
        <v>15</v>
      </c>
      <c r="F4" s="12">
        <f>'FOI 2019'!Y18</f>
        <v>15</v>
      </c>
      <c r="G4" s="12">
        <f>'FOI 2019'!Z18</f>
        <v>0</v>
      </c>
      <c r="H4" s="12">
        <f>'FOI 2019'!AA18</f>
        <v>3</v>
      </c>
      <c r="I4" s="12">
        <f>'FOI 2019'!AB18</f>
        <v>2</v>
      </c>
      <c r="J4" s="5">
        <f>'FOI 2019'!U18</f>
        <v>154</v>
      </c>
      <c r="M4" s="2" t="s">
        <v>43</v>
      </c>
      <c r="N4" s="12">
        <f>'EIR 2019'!V17</f>
        <v>0</v>
      </c>
      <c r="O4" s="12">
        <f>'EIR 2019'!W17</f>
        <v>0</v>
      </c>
      <c r="P4" s="12">
        <f>'EIR 2019'!X17</f>
        <v>0</v>
      </c>
      <c r="Q4" s="12">
        <f>'EIR 2019'!Y17</f>
        <v>0</v>
      </c>
      <c r="R4" s="12">
        <f>'EIR 2019'!Z17</f>
        <v>0</v>
      </c>
      <c r="S4" s="12">
        <f>'EIR 2019'!AA17</f>
        <v>0</v>
      </c>
      <c r="T4" s="12">
        <f>'EIR 2019'!AB17</f>
        <v>0</v>
      </c>
      <c r="U4" s="153">
        <f>'EIR 2019'!U17</f>
        <v>0</v>
      </c>
    </row>
    <row r="5" spans="1:21" ht="16.5" customHeight="1" x14ac:dyDescent="0.2">
      <c r="B5" s="2" t="s">
        <v>44</v>
      </c>
      <c r="C5" s="12">
        <f>'FOI 2019'!V19</f>
        <v>80</v>
      </c>
      <c r="D5" s="12">
        <f>'FOI 2019'!W19</f>
        <v>1</v>
      </c>
      <c r="E5" s="12">
        <f>'FOI 2019'!X19</f>
        <v>5</v>
      </c>
      <c r="F5" s="12">
        <f>'FOI 2019'!Y19</f>
        <v>11</v>
      </c>
      <c r="G5" s="12">
        <f>'FOI 2019'!Z19</f>
        <v>0</v>
      </c>
      <c r="H5" s="12">
        <f>'FOI 2019'!AA19</f>
        <v>1</v>
      </c>
      <c r="I5" s="12">
        <f>'FOI 2019'!AB19</f>
        <v>1</v>
      </c>
      <c r="J5" s="5">
        <f>'FOI 2019'!U19</f>
        <v>99</v>
      </c>
      <c r="M5" s="2" t="s">
        <v>44</v>
      </c>
      <c r="N5" s="12">
        <f>'EIR 2019'!V18</f>
        <v>5</v>
      </c>
      <c r="O5" s="12">
        <f>'EIR 2019'!W18</f>
        <v>0</v>
      </c>
      <c r="P5" s="12">
        <f>'EIR 2019'!X18</f>
        <v>0</v>
      </c>
      <c r="Q5" s="12">
        <f>'EIR 2019'!Y18</f>
        <v>0</v>
      </c>
      <c r="R5" s="12">
        <f>'EIR 2019'!Z18</f>
        <v>0</v>
      </c>
      <c r="S5" s="12">
        <f>'EIR 2019'!AA18</f>
        <v>1</v>
      </c>
      <c r="T5" s="12">
        <f>'EIR 2019'!AB18</f>
        <v>0</v>
      </c>
      <c r="U5" s="153">
        <f>'EIR 2019'!U18</f>
        <v>6</v>
      </c>
    </row>
    <row r="6" spans="1:21" ht="16.5" customHeight="1" x14ac:dyDescent="0.2">
      <c r="B6" s="2" t="s">
        <v>45</v>
      </c>
      <c r="C6" s="12">
        <f>'FOI 2019'!V20</f>
        <v>85</v>
      </c>
      <c r="D6" s="12">
        <f>'FOI 2019'!W20</f>
        <v>3</v>
      </c>
      <c r="E6" s="12">
        <f>'FOI 2019'!X20</f>
        <v>14</v>
      </c>
      <c r="F6" s="12">
        <f>'FOI 2019'!Y20</f>
        <v>12</v>
      </c>
      <c r="G6" s="12">
        <f>'FOI 2019'!Z20</f>
        <v>0</v>
      </c>
      <c r="H6" s="12">
        <f>'FOI 2019'!AA20</f>
        <v>1</v>
      </c>
      <c r="I6" s="12">
        <f>'FOI 2019'!AB20</f>
        <v>1</v>
      </c>
      <c r="J6" s="5">
        <f>'FOI 2019'!U20</f>
        <v>116</v>
      </c>
      <c r="M6" s="2" t="s">
        <v>45</v>
      </c>
      <c r="N6" s="12">
        <f>'EIR 2019'!V19</f>
        <v>3</v>
      </c>
      <c r="O6" s="12">
        <f>'EIR 2019'!W19</f>
        <v>0</v>
      </c>
      <c r="P6" s="12">
        <f>'EIR 2019'!X19</f>
        <v>0</v>
      </c>
      <c r="Q6" s="12">
        <f>'EIR 2019'!Y19</f>
        <v>0</v>
      </c>
      <c r="R6" s="12">
        <f>'EIR 2019'!Z19</f>
        <v>0</v>
      </c>
      <c r="S6" s="12">
        <f>'EIR 2019'!AA19</f>
        <v>0</v>
      </c>
      <c r="T6" s="12">
        <f>'EIR 2019'!AB19</f>
        <v>0</v>
      </c>
      <c r="U6" s="153">
        <f>'EIR 2019'!U19</f>
        <v>3</v>
      </c>
    </row>
    <row r="7" spans="1:21" ht="16.5" customHeight="1" x14ac:dyDescent="0.2">
      <c r="B7" s="2" t="s">
        <v>46</v>
      </c>
      <c r="C7" s="12">
        <f>'FOI 2019'!V21</f>
        <v>74</v>
      </c>
      <c r="D7" s="12">
        <f>'FOI 2019'!W21</f>
        <v>1</v>
      </c>
      <c r="E7" s="12">
        <f>'FOI 2019'!X21</f>
        <v>10</v>
      </c>
      <c r="F7" s="12">
        <f>'FOI 2019'!Y21</f>
        <v>9</v>
      </c>
      <c r="G7" s="12">
        <f>'FOI 2019'!Z21</f>
        <v>0</v>
      </c>
      <c r="H7" s="12">
        <f>'FOI 2019'!AA21</f>
        <v>2</v>
      </c>
      <c r="I7" s="12">
        <f>'FOI 2019'!AB21</f>
        <v>2</v>
      </c>
      <c r="J7" s="5">
        <f>'FOI 2019'!U21</f>
        <v>98</v>
      </c>
      <c r="M7" s="2" t="s">
        <v>46</v>
      </c>
      <c r="N7" s="12">
        <f>'EIR 2019'!V20</f>
        <v>1</v>
      </c>
      <c r="O7" s="12">
        <f>'EIR 2019'!W20</f>
        <v>0</v>
      </c>
      <c r="P7" s="12">
        <f>'EIR 2019'!X20</f>
        <v>0</v>
      </c>
      <c r="Q7" s="12">
        <f>'EIR 2019'!Y20</f>
        <v>0</v>
      </c>
      <c r="R7" s="12">
        <f>'EIR 2019'!Z20</f>
        <v>0</v>
      </c>
      <c r="S7" s="12">
        <f>'EIR 2019'!AA20</f>
        <v>0</v>
      </c>
      <c r="T7" s="12">
        <f>'EIR 2019'!AB20</f>
        <v>0</v>
      </c>
      <c r="U7" s="153">
        <f>'EIR 2019'!U20</f>
        <v>1</v>
      </c>
    </row>
    <row r="8" spans="1:21" ht="16.5" customHeight="1" x14ac:dyDescent="0.2">
      <c r="B8" s="2" t="s">
        <v>34</v>
      </c>
      <c r="C8" s="12">
        <f>'FOI 2019'!V22</f>
        <v>72</v>
      </c>
      <c r="D8" s="12">
        <f>'FOI 2019'!W22</f>
        <v>1</v>
      </c>
      <c r="E8" s="12">
        <f>'FOI 2019'!X22</f>
        <v>11</v>
      </c>
      <c r="F8" s="12">
        <f>'FOI 2019'!Y22</f>
        <v>10</v>
      </c>
      <c r="G8" s="12">
        <f>'FOI 2019'!Z22</f>
        <v>0</v>
      </c>
      <c r="H8" s="12">
        <f>'FOI 2019'!AA22</f>
        <v>0</v>
      </c>
      <c r="I8" s="12">
        <f>'FOI 2019'!AB22</f>
        <v>2</v>
      </c>
      <c r="J8" s="5">
        <f>'FOI 2019'!U22</f>
        <v>96</v>
      </c>
      <c r="M8" s="2" t="s">
        <v>34</v>
      </c>
      <c r="N8" s="12">
        <f>'EIR 2019'!V21</f>
        <v>1</v>
      </c>
      <c r="O8" s="12">
        <f>'EIR 2019'!W21</f>
        <v>0</v>
      </c>
      <c r="P8" s="12">
        <f>'EIR 2019'!X21</f>
        <v>0</v>
      </c>
      <c r="Q8" s="12">
        <f>'EIR 2019'!Y21</f>
        <v>0</v>
      </c>
      <c r="R8" s="12">
        <f>'EIR 2019'!Z21</f>
        <v>0</v>
      </c>
      <c r="S8" s="12">
        <f>'EIR 2019'!AA21</f>
        <v>0</v>
      </c>
      <c r="T8" s="12">
        <f>'EIR 2019'!AB21</f>
        <v>0</v>
      </c>
      <c r="U8" s="153">
        <f>'EIR 2019'!U21</f>
        <v>1</v>
      </c>
    </row>
    <row r="9" spans="1:21" ht="16.5" customHeight="1" x14ac:dyDescent="0.2">
      <c r="B9" s="2" t="s">
        <v>47</v>
      </c>
      <c r="C9" s="12">
        <f>'FOI 2019'!V23</f>
        <v>57</v>
      </c>
      <c r="D9" s="12">
        <f>'FOI 2019'!W23</f>
        <v>0</v>
      </c>
      <c r="E9" s="12">
        <f>'FOI 2019'!X23</f>
        <v>11</v>
      </c>
      <c r="F9" s="12">
        <f>'FOI 2019'!Y23</f>
        <v>5</v>
      </c>
      <c r="G9" s="12">
        <f>'FOI 2019'!Z23</f>
        <v>0</v>
      </c>
      <c r="H9" s="12">
        <f>'FOI 2019'!AA23</f>
        <v>0</v>
      </c>
      <c r="I9" s="12">
        <f>'FOI 2019'!AB23</f>
        <v>2</v>
      </c>
      <c r="J9" s="5">
        <f>'FOI 2019'!U23</f>
        <v>75</v>
      </c>
      <c r="M9" s="2" t="s">
        <v>47</v>
      </c>
      <c r="N9" s="12">
        <f>'EIR 2019'!V22</f>
        <v>0</v>
      </c>
      <c r="O9" s="12">
        <f>'EIR 2019'!W22</f>
        <v>0</v>
      </c>
      <c r="P9" s="12">
        <f>'EIR 2019'!X22</f>
        <v>0</v>
      </c>
      <c r="Q9" s="12">
        <f>'EIR 2019'!Y22</f>
        <v>1</v>
      </c>
      <c r="R9" s="12">
        <f>'EIR 2019'!Z22</f>
        <v>0</v>
      </c>
      <c r="S9" s="12">
        <f>'EIR 2019'!AA22</f>
        <v>0</v>
      </c>
      <c r="T9" s="12">
        <f>'EIR 2019'!AB22</f>
        <v>0</v>
      </c>
      <c r="U9" s="153">
        <f>'EIR 2019'!U22</f>
        <v>1</v>
      </c>
    </row>
    <row r="10" spans="1:21" ht="16.5" customHeight="1" x14ac:dyDescent="0.2">
      <c r="B10" s="2" t="s">
        <v>48</v>
      </c>
      <c r="C10" s="12">
        <f>'FOI 2019'!V24</f>
        <v>74</v>
      </c>
      <c r="D10" s="12">
        <f>'FOI 2019'!W24</f>
        <v>0</v>
      </c>
      <c r="E10" s="12">
        <f>'FOI 2019'!X24</f>
        <v>23</v>
      </c>
      <c r="F10" s="12">
        <f>'FOI 2019'!Y24</f>
        <v>13</v>
      </c>
      <c r="G10" s="12">
        <f>'FOI 2019'!Z24</f>
        <v>0</v>
      </c>
      <c r="H10" s="12">
        <f>'FOI 2019'!AA24</f>
        <v>2</v>
      </c>
      <c r="I10" s="12">
        <f>'FOI 2019'!AB24</f>
        <v>2</v>
      </c>
      <c r="J10" s="5">
        <f>'FOI 2019'!U24</f>
        <v>114</v>
      </c>
      <c r="M10" s="2" t="s">
        <v>48</v>
      </c>
      <c r="N10" s="12">
        <f>'EIR 2019'!V23</f>
        <v>1</v>
      </c>
      <c r="O10" s="12">
        <f>'EIR 2019'!W23</f>
        <v>0</v>
      </c>
      <c r="P10" s="12">
        <f>'EIR 2019'!X23</f>
        <v>0</v>
      </c>
      <c r="Q10" s="12">
        <f>'EIR 2019'!Y23</f>
        <v>0</v>
      </c>
      <c r="R10" s="12">
        <f>'EIR 2019'!Z23</f>
        <v>0</v>
      </c>
      <c r="S10" s="12">
        <f>'EIR 2019'!AA23</f>
        <v>0</v>
      </c>
      <c r="T10" s="12">
        <f>'EIR 2019'!AB23</f>
        <v>0</v>
      </c>
      <c r="U10" s="153">
        <f>'EIR 2019'!U23</f>
        <v>1</v>
      </c>
    </row>
    <row r="11" spans="1:21" ht="16.5" customHeight="1" x14ac:dyDescent="0.2">
      <c r="B11" s="2" t="s">
        <v>49</v>
      </c>
      <c r="C11" s="12">
        <f>'FOI 2019'!V25</f>
        <v>60</v>
      </c>
      <c r="D11" s="12">
        <f>'FOI 2019'!W25</f>
        <v>2</v>
      </c>
      <c r="E11" s="12">
        <f>'FOI 2019'!X25</f>
        <v>10</v>
      </c>
      <c r="F11" s="12">
        <f>'FOI 2019'!Y25</f>
        <v>8</v>
      </c>
      <c r="G11" s="12">
        <f>'FOI 2019'!Z25</f>
        <v>0</v>
      </c>
      <c r="H11" s="12">
        <f>'FOI 2019'!AA25</f>
        <v>4</v>
      </c>
      <c r="I11" s="12">
        <f>'FOI 2019'!AB25</f>
        <v>1</v>
      </c>
      <c r="J11" s="5">
        <f>'FOI 2019'!U25</f>
        <v>85</v>
      </c>
      <c r="M11" s="2" t="s">
        <v>49</v>
      </c>
      <c r="N11" s="12">
        <f>'EIR 2019'!V24</f>
        <v>1</v>
      </c>
      <c r="O11" s="12">
        <f>'EIR 2019'!W24</f>
        <v>0</v>
      </c>
      <c r="P11" s="12">
        <f>'EIR 2019'!X24</f>
        <v>1</v>
      </c>
      <c r="Q11" s="12">
        <f>'EIR 2019'!Y24</f>
        <v>0</v>
      </c>
      <c r="R11" s="12">
        <f>'EIR 2019'!Z24</f>
        <v>0</v>
      </c>
      <c r="S11" s="12">
        <f>'EIR 2019'!AA24</f>
        <v>0</v>
      </c>
      <c r="T11" s="12">
        <f>'EIR 2019'!AB24</f>
        <v>0</v>
      </c>
      <c r="U11" s="153">
        <f>'EIR 2019'!U24</f>
        <v>2</v>
      </c>
    </row>
    <row r="12" spans="1:21" ht="16.5" customHeight="1" x14ac:dyDescent="0.2">
      <c r="B12" s="2" t="s">
        <v>50</v>
      </c>
      <c r="C12" s="12">
        <f>'FOI 2019'!V26</f>
        <v>52</v>
      </c>
      <c r="D12" s="12">
        <f>'FOI 2019'!W26</f>
        <v>2</v>
      </c>
      <c r="E12" s="12">
        <f>'FOI 2019'!X26</f>
        <v>13</v>
      </c>
      <c r="F12" s="12">
        <f>'FOI 2019'!Y26</f>
        <v>10</v>
      </c>
      <c r="G12" s="12">
        <f>'FOI 2019'!Z26</f>
        <v>0</v>
      </c>
      <c r="H12" s="12">
        <f>'FOI 2019'!AA26</f>
        <v>0</v>
      </c>
      <c r="I12" s="12">
        <f>'FOI 2019'!AB26</f>
        <v>2</v>
      </c>
      <c r="J12" s="5">
        <f>'FOI 2019'!U26</f>
        <v>79</v>
      </c>
      <c r="M12" s="2" t="s">
        <v>50</v>
      </c>
      <c r="N12" s="12">
        <f>'EIR 2019'!V25</f>
        <v>0</v>
      </c>
      <c r="O12" s="12">
        <f>'EIR 2019'!W25</f>
        <v>0</v>
      </c>
      <c r="P12" s="12">
        <f>'EIR 2019'!X25</f>
        <v>1</v>
      </c>
      <c r="Q12" s="12">
        <f>'EIR 2019'!Y25</f>
        <v>0</v>
      </c>
      <c r="R12" s="12">
        <f>'EIR 2019'!Z25</f>
        <v>0</v>
      </c>
      <c r="S12" s="12">
        <f>'EIR 2019'!AA25</f>
        <v>0</v>
      </c>
      <c r="T12" s="12">
        <f>'EIR 2019'!AB25</f>
        <v>1</v>
      </c>
      <c r="U12" s="153">
        <f>'EIR 2019'!U25</f>
        <v>2</v>
      </c>
    </row>
    <row r="13" spans="1:21" ht="16.5" customHeight="1" x14ac:dyDescent="0.2">
      <c r="B13" s="2" t="s">
        <v>51</v>
      </c>
      <c r="C13" s="12">
        <f>'FOI 2019'!V27</f>
        <v>47</v>
      </c>
      <c r="D13" s="12">
        <f>'FOI 2019'!W27</f>
        <v>5</v>
      </c>
      <c r="E13" s="12">
        <f>'FOI 2019'!X27</f>
        <v>18</v>
      </c>
      <c r="F13" s="12">
        <f>'FOI 2019'!Y27</f>
        <v>10</v>
      </c>
      <c r="G13" s="12">
        <f>'FOI 2019'!Z27</f>
        <v>0</v>
      </c>
      <c r="H13" s="12">
        <f>'FOI 2019'!AA27</f>
        <v>2</v>
      </c>
      <c r="I13" s="12">
        <f>'FOI 2019'!AB27</f>
        <v>3</v>
      </c>
      <c r="J13" s="5">
        <f>'FOI 2019'!U27</f>
        <v>85</v>
      </c>
      <c r="M13" s="2" t="s">
        <v>51</v>
      </c>
      <c r="N13" s="12">
        <f>'EIR 2019'!V26</f>
        <v>2</v>
      </c>
      <c r="O13" s="12">
        <f>'EIR 2019'!W26</f>
        <v>0</v>
      </c>
      <c r="P13" s="12">
        <f>'EIR 2019'!X26</f>
        <v>1</v>
      </c>
      <c r="Q13" s="12">
        <f>'EIR 2019'!Y26</f>
        <v>2</v>
      </c>
      <c r="R13" s="12">
        <f>'EIR 2019'!Z26</f>
        <v>0</v>
      </c>
      <c r="S13" s="12">
        <f>'EIR 2019'!AA26</f>
        <v>0</v>
      </c>
      <c r="T13" s="12">
        <f>'EIR 2019'!AB26</f>
        <v>0</v>
      </c>
      <c r="U13" s="5">
        <f>'EIR 2019'!U26</f>
        <v>5</v>
      </c>
    </row>
    <row r="14" spans="1:21" ht="16.5" customHeight="1" x14ac:dyDescent="0.2">
      <c r="B14" s="2" t="s">
        <v>52</v>
      </c>
      <c r="C14" s="12">
        <f>'FOI 2019'!V28</f>
        <v>54</v>
      </c>
      <c r="D14" s="12">
        <f>'FOI 2019'!W28</f>
        <v>6</v>
      </c>
      <c r="E14" s="12">
        <f>'FOI 2019'!X28</f>
        <v>25</v>
      </c>
      <c r="F14" s="12">
        <f>'FOI 2019'!Y28</f>
        <v>9</v>
      </c>
      <c r="G14" s="12">
        <f>'FOI 2019'!Z28</f>
        <v>0</v>
      </c>
      <c r="H14" s="12">
        <f>'FOI 2019'!AA28</f>
        <v>2</v>
      </c>
      <c r="I14" s="12">
        <f>'FOI 2019'!AB28</f>
        <v>1</v>
      </c>
      <c r="J14" s="5">
        <f>'FOI 2019'!U28</f>
        <v>97</v>
      </c>
      <c r="M14" s="2" t="s">
        <v>52</v>
      </c>
      <c r="N14" s="12">
        <f>'EIR 2019'!V27</f>
        <v>3</v>
      </c>
      <c r="O14" s="12">
        <f>'EIR 2019'!W27</f>
        <v>0</v>
      </c>
      <c r="P14" s="12">
        <f>'EIR 2019'!X27</f>
        <v>0</v>
      </c>
      <c r="Q14" s="12">
        <f>'EIR 2019'!Y27</f>
        <v>1</v>
      </c>
      <c r="R14" s="12">
        <f>'EIR 2019'!Z27</f>
        <v>0</v>
      </c>
      <c r="S14" s="12">
        <f>'EIR 2019'!AA27</f>
        <v>0</v>
      </c>
      <c r="T14" s="12">
        <f>'EIR 2019'!AB27</f>
        <v>0</v>
      </c>
      <c r="U14" s="5">
        <f>'EIR 2019'!U27</f>
        <v>4</v>
      </c>
    </row>
    <row r="15" spans="1:21" ht="16.5" customHeight="1" x14ac:dyDescent="0.2">
      <c r="B15" s="2" t="s">
        <v>53</v>
      </c>
      <c r="C15" s="12">
        <f>'FOI 2019'!V29</f>
        <v>45</v>
      </c>
      <c r="D15" s="12">
        <f>'FOI 2019'!W29</f>
        <v>4</v>
      </c>
      <c r="E15" s="12">
        <f>'FOI 2019'!X29</f>
        <v>14</v>
      </c>
      <c r="F15" s="12">
        <f>'FOI 2019'!Y29</f>
        <v>8</v>
      </c>
      <c r="G15" s="12">
        <f>'FOI 2019'!Z29</f>
        <v>0</v>
      </c>
      <c r="H15" s="12">
        <f>'FOI 2019'!AA29</f>
        <v>2</v>
      </c>
      <c r="I15" s="12">
        <f>'FOI 2019'!AB29</f>
        <v>2</v>
      </c>
      <c r="J15" s="5">
        <f>'FOI 2019'!U29</f>
        <v>75</v>
      </c>
      <c r="M15" s="2" t="s">
        <v>53</v>
      </c>
      <c r="N15" s="12">
        <f>'EIR 2019'!V28</f>
        <v>0</v>
      </c>
      <c r="O15" s="12">
        <f>'EIR 2019'!W28</f>
        <v>0</v>
      </c>
      <c r="P15" s="12">
        <f>'EIR 2019'!X28</f>
        <v>0</v>
      </c>
      <c r="Q15" s="12">
        <f>'EIR 2019'!Y28</f>
        <v>0</v>
      </c>
      <c r="R15" s="12">
        <f>'EIR 2019'!Z28</f>
        <v>0</v>
      </c>
      <c r="S15" s="12">
        <f>'EIR 2019'!AA28</f>
        <v>0</v>
      </c>
      <c r="T15" s="12">
        <f>'EIR 2019'!AB28</f>
        <v>1</v>
      </c>
      <c r="U15" s="5">
        <f>'EIR 2019'!U28</f>
        <v>1</v>
      </c>
    </row>
    <row r="16" spans="1:21" ht="16.5" customHeight="1" x14ac:dyDescent="0.2">
      <c r="A16" s="98"/>
      <c r="B16" s="99"/>
      <c r="C16" s="100"/>
      <c r="D16" s="100"/>
      <c r="E16" s="100"/>
      <c r="F16" s="100"/>
      <c r="G16" s="100"/>
      <c r="H16" s="100"/>
      <c r="I16" s="100"/>
      <c r="J16" s="100"/>
      <c r="K16" s="98"/>
      <c r="M16" s="99"/>
      <c r="N16" s="100"/>
      <c r="O16" s="100"/>
      <c r="P16" s="100"/>
      <c r="Q16" s="100"/>
      <c r="R16" s="100"/>
      <c r="S16" s="100"/>
      <c r="T16" s="100"/>
      <c r="U16" s="100"/>
    </row>
    <row r="17" spans="1:21" ht="16.5" customHeight="1" x14ac:dyDescent="0.2">
      <c r="A17" s="98"/>
      <c r="B17" s="2" t="s">
        <v>26</v>
      </c>
      <c r="C17" s="102">
        <f>'FOI 2019'!V16</f>
        <v>815</v>
      </c>
      <c r="D17" s="102">
        <f>'FOI 2019'!W16</f>
        <v>29</v>
      </c>
      <c r="E17" s="102">
        <f>'FOI 2019'!X16</f>
        <v>169</v>
      </c>
      <c r="F17" s="102">
        <f>'FOI 2019'!Y16</f>
        <v>120</v>
      </c>
      <c r="G17" s="102">
        <f>'FOI 2019'!Z16</f>
        <v>0</v>
      </c>
      <c r="H17" s="102">
        <f>'FOI 2019'!AA16</f>
        <v>19</v>
      </c>
      <c r="I17" s="102">
        <f>'FOI 2019'!AB16</f>
        <v>21</v>
      </c>
      <c r="J17" s="101">
        <f>SUM(J4:J15)</f>
        <v>1173</v>
      </c>
      <c r="K17" s="98"/>
      <c r="M17" s="2" t="s">
        <v>26</v>
      </c>
      <c r="N17" s="102">
        <f>'EIR 2019'!V16</f>
        <v>17</v>
      </c>
      <c r="O17" s="102">
        <f>'EIR 2019'!W16</f>
        <v>0</v>
      </c>
      <c r="P17" s="102">
        <f>'EIR 2019'!X16</f>
        <v>3</v>
      </c>
      <c r="Q17" s="102">
        <f>'EIR 2019'!Y16</f>
        <v>4</v>
      </c>
      <c r="R17" s="102">
        <f>'EIR 2019'!Z16</f>
        <v>0</v>
      </c>
      <c r="S17" s="102">
        <f>'EIR 2019'!AA16</f>
        <v>1</v>
      </c>
      <c r="T17" s="102">
        <f>'EIR 2019'!AB16</f>
        <v>2</v>
      </c>
      <c r="U17" s="101">
        <f>SUM(U4:U15)</f>
        <v>27</v>
      </c>
    </row>
    <row r="18" spans="1:21" ht="24" customHeight="1" x14ac:dyDescent="0.2">
      <c r="A18" s="98"/>
      <c r="B18" s="155" t="s">
        <v>2538</v>
      </c>
      <c r="C18" s="156">
        <f>C17/J17</f>
        <v>0.6947996589940324</v>
      </c>
      <c r="D18" s="156">
        <f>D17/J17</f>
        <v>2.4722932651321399E-2</v>
      </c>
      <c r="E18" s="156">
        <f>E17/J17</f>
        <v>0.14407502131287298</v>
      </c>
      <c r="F18" s="156">
        <f>F17/J17</f>
        <v>0.10230179028132992</v>
      </c>
      <c r="G18" s="156">
        <f>G17/J17</f>
        <v>0</v>
      </c>
      <c r="H18" s="156">
        <f>H17/J17</f>
        <v>1.619778346121057E-2</v>
      </c>
      <c r="I18" s="156">
        <f>I17/J17</f>
        <v>1.7902813299232736E-2</v>
      </c>
      <c r="J18" s="157"/>
      <c r="M18" s="2" t="s">
        <v>2538</v>
      </c>
      <c r="N18" s="158">
        <f>N17/U17</f>
        <v>0.62962962962962965</v>
      </c>
      <c r="O18" s="158">
        <f>O17/U17</f>
        <v>0</v>
      </c>
      <c r="P18" s="158">
        <f>P17/U17</f>
        <v>0.1111111111111111</v>
      </c>
      <c r="Q18" s="158">
        <f>Q17/U17</f>
        <v>0.14814814814814814</v>
      </c>
      <c r="R18" s="158">
        <f>R17/U17</f>
        <v>0</v>
      </c>
      <c r="S18" s="158">
        <f>S17/U17</f>
        <v>3.7037037037037035E-2</v>
      </c>
      <c r="T18" s="158">
        <f>T17/U17</f>
        <v>7.407407407407407E-2</v>
      </c>
      <c r="U18" s="154"/>
    </row>
    <row r="19" spans="1:21" ht="27.75" x14ac:dyDescent="0.4">
      <c r="C19" s="160" t="s">
        <v>9</v>
      </c>
      <c r="D19" s="161"/>
      <c r="E19" s="161"/>
      <c r="G19" s="162"/>
      <c r="H19" s="162">
        <f>'FOI 2019'!V2</f>
        <v>0.96822594880847312</v>
      </c>
      <c r="I19" s="6"/>
      <c r="N19" s="169" t="s">
        <v>9</v>
      </c>
      <c r="O19" s="161"/>
      <c r="P19" s="161"/>
      <c r="S19" s="170">
        <f>'EIR 2019'!X2</f>
        <v>0.91666666666666663</v>
      </c>
    </row>
    <row r="20" spans="1:21" ht="16.5" customHeight="1" x14ac:dyDescent="0.2"/>
    <row r="21" spans="1:21" ht="16.5" customHeight="1" x14ac:dyDescent="0.2"/>
    <row r="22" spans="1:21" ht="16.5" customHeight="1" x14ac:dyDescent="0.2"/>
    <row r="23" spans="1:21" ht="16.5" customHeight="1" x14ac:dyDescent="0.2"/>
    <row r="24" spans="1:21" ht="16.5" customHeight="1" x14ac:dyDescent="0.2"/>
    <row r="25" spans="1:21" ht="16.5" customHeight="1" x14ac:dyDescent="0.2"/>
    <row r="26" spans="1:21" ht="16.5" customHeight="1" x14ac:dyDescent="0.2"/>
    <row r="27" spans="1:21" ht="16.5" customHeight="1" x14ac:dyDescent="0.2"/>
    <row r="28" spans="1:21" ht="16.5" customHeight="1" x14ac:dyDescent="0.2"/>
    <row r="29" spans="1:21" ht="16.5" customHeight="1" x14ac:dyDescent="0.2"/>
    <row r="30" spans="1:21" ht="16.5" customHeight="1" x14ac:dyDescent="0.2"/>
    <row r="31" spans="1:21" ht="16.5" customHeight="1" x14ac:dyDescent="0.2"/>
    <row r="32" spans="1:21"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ht="16.5" customHeight="1" x14ac:dyDescent="0.2"/>
  </sheetData>
  <mergeCells count="2">
    <mergeCell ref="C2:I2"/>
    <mergeCell ref="N2:T2"/>
  </mergeCells>
  <phoneticPr fontId="1" type="noConversion"/>
  <pageMargins left="0.75" right="0.75" top="1" bottom="0.85" header="0.5" footer="0.5"/>
  <pageSetup paperSize="9" scale="71" orientation="landscape" r:id="rId1"/>
  <headerFooter alignWithMargins="0">
    <oddHeader>&amp;C&amp;"Arial,Bold"&amp;16FREEDOM OF INFORMATION
Requests 2011</oddHeader>
    <oddFooter>&amp;LRCBC Legal and Governance&amp;R&amp;D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G6582"/>
  <sheetViews>
    <sheetView zoomScale="80" zoomScaleNormal="80" zoomScaleSheetLayoutView="75" workbookViewId="0">
      <pane xSplit="1" ySplit="1" topLeftCell="B2" activePane="bottomRight" state="frozen"/>
      <selection pane="topRight" activeCell="B1" sqref="B1"/>
      <selection pane="bottomLeft" activeCell="A2" sqref="A2"/>
      <selection pane="bottomRight" activeCell="B1" sqref="B1:B65536"/>
    </sheetView>
  </sheetViews>
  <sheetFormatPr defaultRowHeight="12.75" x14ac:dyDescent="0.2"/>
  <cols>
    <col min="1" max="1" width="16.28515625" style="7" customWidth="1"/>
    <col min="2" max="2" width="38.42578125" style="7" customWidth="1"/>
    <col min="3" max="3" width="13.7109375" style="7" customWidth="1"/>
    <col min="4" max="4" width="5.5703125" style="7" hidden="1" customWidth="1"/>
    <col min="5" max="7" width="13.5703125" style="7" customWidth="1"/>
    <col min="8" max="8" width="15.28515625" style="7" customWidth="1"/>
    <col min="9" max="9" width="21.140625" style="7" customWidth="1"/>
    <col min="10" max="10" width="18.42578125" style="62" customWidth="1"/>
    <col min="11" max="11" width="21.28515625" style="9" hidden="1" customWidth="1"/>
    <col min="12" max="12" width="20.7109375" style="7" customWidth="1"/>
    <col min="13" max="13" width="22.85546875" style="7" hidden="1" customWidth="1"/>
    <col min="14" max="14" width="23.28515625" style="7" customWidth="1"/>
    <col min="15" max="15" width="21.28515625" style="8" hidden="1" customWidth="1"/>
    <col min="16" max="16" width="42.85546875" style="8" customWidth="1"/>
    <col min="17" max="17" width="55.140625" style="8" customWidth="1"/>
    <col min="18" max="18" width="41.5703125" style="8" hidden="1" customWidth="1"/>
    <col min="19" max="19" width="18.28515625" customWidth="1"/>
    <col min="20" max="20" width="28" customWidth="1"/>
    <col min="21" max="23" width="12.7109375" customWidth="1"/>
    <col min="24" max="24" width="13" customWidth="1"/>
    <col min="25" max="26" width="12.7109375" style="29" customWidth="1"/>
    <col min="27" max="27" width="12.7109375" customWidth="1"/>
    <col min="28" max="28" width="13.28515625" customWidth="1"/>
    <col min="29" max="29" width="12.140625" style="29" customWidth="1"/>
  </cols>
  <sheetData>
    <row r="1" spans="1:29" ht="48.75" customHeight="1" x14ac:dyDescent="0.2">
      <c r="A1" s="15" t="s">
        <v>3</v>
      </c>
      <c r="B1" s="15" t="s">
        <v>4</v>
      </c>
      <c r="C1" s="15" t="s">
        <v>75</v>
      </c>
      <c r="D1" s="16" t="s">
        <v>1501</v>
      </c>
      <c r="E1" s="15" t="s">
        <v>28</v>
      </c>
      <c r="F1" s="15" t="s">
        <v>64</v>
      </c>
      <c r="G1" s="15" t="s">
        <v>1531</v>
      </c>
      <c r="H1" s="15" t="s">
        <v>76</v>
      </c>
      <c r="I1" s="15" t="s">
        <v>35</v>
      </c>
      <c r="J1" s="63" t="s">
        <v>77</v>
      </c>
      <c r="K1" s="18" t="s">
        <v>1502</v>
      </c>
      <c r="L1" s="17" t="s">
        <v>56</v>
      </c>
      <c r="M1" s="18" t="s">
        <v>1503</v>
      </c>
      <c r="N1" s="15" t="s">
        <v>1285</v>
      </c>
      <c r="O1" s="25" t="s">
        <v>1504</v>
      </c>
      <c r="P1" s="33" t="s">
        <v>72</v>
      </c>
      <c r="Q1" s="37" t="s">
        <v>14</v>
      </c>
      <c r="R1" s="25" t="s">
        <v>1505</v>
      </c>
      <c r="S1" s="24"/>
      <c r="AB1" s="10"/>
    </row>
    <row r="2" spans="1:29" s="10" customFormat="1" ht="30" customHeight="1" x14ac:dyDescent="0.2">
      <c r="A2" s="22" t="s">
        <v>91</v>
      </c>
      <c r="B2" s="38" t="s">
        <v>1261</v>
      </c>
      <c r="C2" s="22" t="s">
        <v>43</v>
      </c>
      <c r="D2" s="19" t="s">
        <v>43</v>
      </c>
      <c r="E2" s="47">
        <v>43467</v>
      </c>
      <c r="F2" s="47">
        <v>43468</v>
      </c>
      <c r="G2" s="47">
        <v>43482</v>
      </c>
      <c r="H2" s="47">
        <v>43495</v>
      </c>
      <c r="I2" s="47">
        <v>43502</v>
      </c>
      <c r="J2" s="61" t="s">
        <v>24</v>
      </c>
      <c r="K2" s="20" t="s">
        <v>12</v>
      </c>
      <c r="L2" s="48" t="s">
        <v>78</v>
      </c>
      <c r="M2" s="21" t="s">
        <v>78</v>
      </c>
      <c r="N2" s="22" t="s">
        <v>19</v>
      </c>
      <c r="O2" s="128" t="s">
        <v>10</v>
      </c>
      <c r="P2" s="22"/>
      <c r="Q2" s="38"/>
      <c r="R2" s="19" t="s">
        <v>16</v>
      </c>
      <c r="S2" s="24"/>
      <c r="T2" s="26" t="s">
        <v>36</v>
      </c>
      <c r="U2" s="11">
        <f>COUNTIF(J$2:J$2102,"Yes")</f>
        <v>1097</v>
      </c>
      <c r="V2" s="104">
        <f>U2/$U$5</f>
        <v>0.96822594880847312</v>
      </c>
      <c r="W2" s="149" t="s">
        <v>2350</v>
      </c>
      <c r="Z2" s="30"/>
      <c r="AA2" s="30"/>
      <c r="AC2" s="30"/>
    </row>
    <row r="3" spans="1:29" s="10" customFormat="1" ht="30" customHeight="1" x14ac:dyDescent="0.2">
      <c r="A3" s="22" t="s">
        <v>92</v>
      </c>
      <c r="B3" s="38" t="s">
        <v>1262</v>
      </c>
      <c r="C3" s="22" t="s">
        <v>43</v>
      </c>
      <c r="D3" s="19" t="s">
        <v>44</v>
      </c>
      <c r="E3" s="47">
        <v>43467</v>
      </c>
      <c r="F3" s="47">
        <v>43468</v>
      </c>
      <c r="G3" s="47">
        <v>43482</v>
      </c>
      <c r="H3" s="47">
        <v>43495</v>
      </c>
      <c r="I3" s="47">
        <v>43486</v>
      </c>
      <c r="J3" s="61" t="s">
        <v>12</v>
      </c>
      <c r="K3" s="54" t="s">
        <v>24</v>
      </c>
      <c r="L3" s="48" t="s">
        <v>78</v>
      </c>
      <c r="M3" s="21" t="s">
        <v>74</v>
      </c>
      <c r="N3" s="22" t="s">
        <v>10</v>
      </c>
      <c r="O3" s="57" t="s">
        <v>11</v>
      </c>
      <c r="P3" s="22"/>
      <c r="Q3" s="39"/>
      <c r="R3" s="23" t="s">
        <v>2217</v>
      </c>
      <c r="S3" s="24"/>
      <c r="T3" s="26" t="s">
        <v>73</v>
      </c>
      <c r="U3" s="11">
        <f>COUNTIF(J$2:J$2102,"No")</f>
        <v>36</v>
      </c>
      <c r="Z3" s="30"/>
      <c r="AA3" s="30"/>
      <c r="AC3" s="30"/>
    </row>
    <row r="4" spans="1:29" s="10" customFormat="1" ht="30" customHeight="1" x14ac:dyDescent="0.2">
      <c r="A4" s="22" t="s">
        <v>93</v>
      </c>
      <c r="B4" s="38" t="s">
        <v>1263</v>
      </c>
      <c r="C4" s="22" t="s">
        <v>43</v>
      </c>
      <c r="D4" s="19" t="s">
        <v>45</v>
      </c>
      <c r="E4" s="47">
        <v>43467</v>
      </c>
      <c r="F4" s="47">
        <v>43468</v>
      </c>
      <c r="G4" s="47">
        <v>43482</v>
      </c>
      <c r="H4" s="47">
        <v>43495</v>
      </c>
      <c r="I4" s="47">
        <v>43486</v>
      </c>
      <c r="J4" s="61" t="s">
        <v>12</v>
      </c>
      <c r="K4" s="55" t="s">
        <v>25</v>
      </c>
      <c r="L4" s="48" t="s">
        <v>78</v>
      </c>
      <c r="M4" s="21" t="s">
        <v>1506</v>
      </c>
      <c r="N4" s="22" t="s">
        <v>10</v>
      </c>
      <c r="O4" s="57" t="s">
        <v>19</v>
      </c>
      <c r="P4" s="22"/>
      <c r="Q4" s="39"/>
      <c r="R4" s="23" t="s">
        <v>70</v>
      </c>
      <c r="S4" s="24"/>
      <c r="T4" s="26" t="s">
        <v>25</v>
      </c>
      <c r="U4" s="11">
        <f>COUNTIF(J$2:J$2102,"N/A")</f>
        <v>40</v>
      </c>
      <c r="V4" s="11"/>
      <c r="Z4" s="30"/>
      <c r="AA4" s="30"/>
      <c r="AC4" s="30"/>
    </row>
    <row r="5" spans="1:29" s="10" customFormat="1" ht="30" customHeight="1" x14ac:dyDescent="0.2">
      <c r="A5" s="22" t="s">
        <v>94</v>
      </c>
      <c r="B5" s="38" t="s">
        <v>1264</v>
      </c>
      <c r="C5" s="22" t="s">
        <v>43</v>
      </c>
      <c r="D5" s="19" t="s">
        <v>46</v>
      </c>
      <c r="E5" s="47">
        <v>43467</v>
      </c>
      <c r="F5" s="47">
        <v>43468</v>
      </c>
      <c r="G5" s="47">
        <v>43482</v>
      </c>
      <c r="H5" s="47">
        <v>43495</v>
      </c>
      <c r="I5" s="47">
        <v>43516</v>
      </c>
      <c r="J5" s="61" t="s">
        <v>24</v>
      </c>
      <c r="K5" s="21"/>
      <c r="L5" s="48" t="s">
        <v>78</v>
      </c>
      <c r="M5" s="21" t="s">
        <v>79</v>
      </c>
      <c r="N5" s="22" t="s">
        <v>10</v>
      </c>
      <c r="O5" s="57" t="s">
        <v>13</v>
      </c>
      <c r="P5" s="22"/>
      <c r="Q5" s="38"/>
      <c r="R5" s="23" t="s">
        <v>17</v>
      </c>
      <c r="S5" s="24"/>
      <c r="T5" s="103" t="s">
        <v>2072</v>
      </c>
      <c r="U5" s="10">
        <f>SUM(U16-U4)</f>
        <v>1133</v>
      </c>
      <c r="Z5" s="30"/>
      <c r="AA5" s="30"/>
      <c r="AC5" s="30"/>
    </row>
    <row r="6" spans="1:29" s="10" customFormat="1" ht="30" customHeight="1" x14ac:dyDescent="0.2">
      <c r="A6" s="22" t="s">
        <v>95</v>
      </c>
      <c r="B6" s="38" t="s">
        <v>1262</v>
      </c>
      <c r="C6" s="22" t="s">
        <v>43</v>
      </c>
      <c r="D6" s="19" t="s">
        <v>34</v>
      </c>
      <c r="E6" s="47">
        <v>43467</v>
      </c>
      <c r="F6" s="47">
        <v>43468</v>
      </c>
      <c r="G6" s="47">
        <v>43482</v>
      </c>
      <c r="H6" s="47">
        <v>43495</v>
      </c>
      <c r="I6" s="47">
        <v>43503</v>
      </c>
      <c r="J6" s="61" t="s">
        <v>24</v>
      </c>
      <c r="K6" s="21"/>
      <c r="L6" s="48" t="s">
        <v>78</v>
      </c>
      <c r="M6" s="21" t="s">
        <v>80</v>
      </c>
      <c r="N6" s="22" t="s">
        <v>10</v>
      </c>
      <c r="O6" s="57" t="s">
        <v>74</v>
      </c>
      <c r="P6" s="22"/>
      <c r="Q6" s="39"/>
      <c r="R6" s="23" t="s">
        <v>6</v>
      </c>
      <c r="S6" s="24"/>
      <c r="W6" s="58"/>
      <c r="X6" s="58"/>
      <c r="Y6" s="58"/>
      <c r="Z6" s="30"/>
      <c r="AA6" s="30"/>
      <c r="AC6" s="30"/>
    </row>
    <row r="7" spans="1:29" s="10" customFormat="1" ht="30" customHeight="1" x14ac:dyDescent="0.2">
      <c r="A7" s="22" t="s">
        <v>96</v>
      </c>
      <c r="B7" s="38" t="s">
        <v>1265</v>
      </c>
      <c r="C7" s="22" t="s">
        <v>43</v>
      </c>
      <c r="D7" s="19" t="s">
        <v>47</v>
      </c>
      <c r="E7" s="47">
        <v>43467</v>
      </c>
      <c r="F7" s="47">
        <v>43468</v>
      </c>
      <c r="G7" s="47">
        <v>43482</v>
      </c>
      <c r="H7" s="47">
        <v>43495</v>
      </c>
      <c r="I7" s="47">
        <v>43474</v>
      </c>
      <c r="J7" s="61" t="s">
        <v>12</v>
      </c>
      <c r="K7" s="21"/>
      <c r="L7" s="48" t="s">
        <v>78</v>
      </c>
      <c r="M7" s="21"/>
      <c r="N7" s="22" t="s">
        <v>10</v>
      </c>
      <c r="O7" s="56" t="s">
        <v>25</v>
      </c>
      <c r="P7" s="22"/>
      <c r="Q7" s="39"/>
      <c r="R7" s="23" t="s">
        <v>71</v>
      </c>
      <c r="S7" s="24"/>
      <c r="T7" s="26" t="s">
        <v>78</v>
      </c>
      <c r="U7" s="11">
        <f>COUNTIF(L$2:L2102,"Complete")</f>
        <v>1133</v>
      </c>
      <c r="V7" s="11"/>
      <c r="W7" s="58"/>
      <c r="X7" s="58"/>
      <c r="Y7" s="58"/>
      <c r="Z7" s="30"/>
      <c r="AA7" s="30"/>
      <c r="AC7" s="30"/>
    </row>
    <row r="8" spans="1:29" s="10" customFormat="1" ht="30" customHeight="1" x14ac:dyDescent="0.2">
      <c r="A8" s="22" t="s">
        <v>97</v>
      </c>
      <c r="B8" s="38" t="s">
        <v>1266</v>
      </c>
      <c r="C8" s="22" t="s">
        <v>43</v>
      </c>
      <c r="D8" s="19" t="s">
        <v>48</v>
      </c>
      <c r="E8" s="47">
        <v>43467</v>
      </c>
      <c r="F8" s="47">
        <v>43468</v>
      </c>
      <c r="G8" s="47">
        <v>43481</v>
      </c>
      <c r="H8" s="47">
        <v>43495</v>
      </c>
      <c r="I8" s="47">
        <v>43468</v>
      </c>
      <c r="J8" s="61" t="s">
        <v>12</v>
      </c>
      <c r="K8" s="21"/>
      <c r="L8" s="48" t="s">
        <v>78</v>
      </c>
      <c r="M8" s="21"/>
      <c r="N8" s="22" t="s">
        <v>13</v>
      </c>
      <c r="O8" s="19"/>
      <c r="P8" s="22" t="s">
        <v>70</v>
      </c>
      <c r="Q8" s="38"/>
      <c r="R8" s="23" t="s">
        <v>69</v>
      </c>
      <c r="S8" s="24"/>
      <c r="T8" s="26" t="s">
        <v>74</v>
      </c>
      <c r="U8" s="11">
        <f>COUNTIF(L$2:L$2102,"In Progress")</f>
        <v>0</v>
      </c>
      <c r="V8" s="11"/>
      <c r="W8" s="59"/>
      <c r="X8" s="58"/>
      <c r="Y8" s="58"/>
      <c r="Z8" s="30"/>
      <c r="AA8" s="30"/>
      <c r="AC8" s="30"/>
    </row>
    <row r="9" spans="1:29" s="10" customFormat="1" ht="30" customHeight="1" x14ac:dyDescent="0.2">
      <c r="A9" s="22" t="s">
        <v>98</v>
      </c>
      <c r="B9" s="53" t="s">
        <v>1262</v>
      </c>
      <c r="C9" s="22" t="s">
        <v>43</v>
      </c>
      <c r="D9" s="19" t="s">
        <v>49</v>
      </c>
      <c r="E9" s="47">
        <v>43467</v>
      </c>
      <c r="F9" s="47">
        <v>43468</v>
      </c>
      <c r="G9" s="47">
        <v>43481</v>
      </c>
      <c r="H9" s="47">
        <v>43495</v>
      </c>
      <c r="I9" s="47">
        <v>43483</v>
      </c>
      <c r="J9" s="61" t="s">
        <v>12</v>
      </c>
      <c r="K9" s="21"/>
      <c r="L9" s="48" t="s">
        <v>78</v>
      </c>
      <c r="M9" s="21"/>
      <c r="N9" s="22" t="s">
        <v>10</v>
      </c>
      <c r="O9" s="19"/>
      <c r="P9" s="22"/>
      <c r="Q9" s="39"/>
      <c r="R9" s="19" t="s">
        <v>84</v>
      </c>
      <c r="S9" s="24"/>
      <c r="T9" s="26" t="s">
        <v>18</v>
      </c>
      <c r="U9" s="11">
        <f>COUNTIF(L$2:L$2102,"Clarification - Pending")</f>
        <v>0</v>
      </c>
      <c r="W9" s="58"/>
      <c r="X9" s="58"/>
      <c r="Y9" s="58"/>
      <c r="Z9" s="30"/>
      <c r="AA9" s="30"/>
      <c r="AC9" s="30"/>
    </row>
    <row r="10" spans="1:29" s="10" customFormat="1" ht="30" customHeight="1" x14ac:dyDescent="0.2">
      <c r="A10" s="22" t="s">
        <v>99</v>
      </c>
      <c r="B10" s="38" t="s">
        <v>1267</v>
      </c>
      <c r="C10" s="22" t="s">
        <v>43</v>
      </c>
      <c r="D10" s="19" t="s">
        <v>50</v>
      </c>
      <c r="E10" s="47">
        <v>43467</v>
      </c>
      <c r="F10" s="47">
        <v>43468</v>
      </c>
      <c r="G10" s="47">
        <v>43481</v>
      </c>
      <c r="H10" s="47">
        <v>43495</v>
      </c>
      <c r="I10" s="47">
        <v>43517</v>
      </c>
      <c r="J10" s="61" t="s">
        <v>24</v>
      </c>
      <c r="K10" s="21"/>
      <c r="L10" s="48" t="s">
        <v>78</v>
      </c>
      <c r="M10" s="21"/>
      <c r="N10" s="22" t="s">
        <v>10</v>
      </c>
      <c r="O10" s="19"/>
      <c r="P10" s="22"/>
      <c r="Q10" s="39"/>
      <c r="R10" s="23" t="s">
        <v>85</v>
      </c>
      <c r="S10" s="24"/>
      <c r="T10" s="26" t="s">
        <v>79</v>
      </c>
      <c r="U10" s="11">
        <f>COUNTIF(L$2:L$2102,"Withdrawn")</f>
        <v>21</v>
      </c>
      <c r="W10" s="59"/>
      <c r="X10" s="58"/>
      <c r="Y10" s="58"/>
      <c r="Z10" s="30"/>
      <c r="AA10" s="30"/>
      <c r="AC10" s="30"/>
    </row>
    <row r="11" spans="1:29" s="10" customFormat="1" ht="30" customHeight="1" x14ac:dyDescent="0.2">
      <c r="A11" s="22" t="s">
        <v>100</v>
      </c>
      <c r="B11" s="38" t="s">
        <v>1268</v>
      </c>
      <c r="C11" s="22" t="s">
        <v>43</v>
      </c>
      <c r="D11" s="19" t="s">
        <v>51</v>
      </c>
      <c r="E11" s="47">
        <v>43467</v>
      </c>
      <c r="F11" s="47">
        <v>43468</v>
      </c>
      <c r="G11" s="47">
        <v>43481</v>
      </c>
      <c r="H11" s="47">
        <v>43495</v>
      </c>
      <c r="I11" s="47">
        <v>43518</v>
      </c>
      <c r="J11" s="61" t="s">
        <v>24</v>
      </c>
      <c r="K11" s="21"/>
      <c r="L11" s="48" t="s">
        <v>78</v>
      </c>
      <c r="M11" s="21"/>
      <c r="N11" s="22" t="s">
        <v>11</v>
      </c>
      <c r="O11" s="19"/>
      <c r="P11" s="22" t="s">
        <v>16</v>
      </c>
      <c r="Q11" s="38"/>
      <c r="R11" s="23" t="s">
        <v>5</v>
      </c>
      <c r="S11" s="24"/>
      <c r="T11" s="26" t="s">
        <v>80</v>
      </c>
      <c r="U11" s="11">
        <f>COUNTIF(L$2:L$2102,"Elapsed")</f>
        <v>19</v>
      </c>
      <c r="W11" s="58"/>
      <c r="X11" s="58"/>
      <c r="Y11" s="58"/>
      <c r="Z11" s="30"/>
      <c r="AA11" s="30"/>
      <c r="AC11" s="30"/>
    </row>
    <row r="12" spans="1:29" s="10" customFormat="1" ht="30" customHeight="1" x14ac:dyDescent="0.2">
      <c r="A12" s="22" t="s">
        <v>101</v>
      </c>
      <c r="B12" s="38" t="s">
        <v>1269</v>
      </c>
      <c r="C12" s="22" t="s">
        <v>43</v>
      </c>
      <c r="D12" s="19" t="s">
        <v>52</v>
      </c>
      <c r="E12" s="47">
        <v>43467</v>
      </c>
      <c r="F12" s="47">
        <v>43468</v>
      </c>
      <c r="G12" s="47">
        <v>43481</v>
      </c>
      <c r="H12" s="47">
        <v>43495</v>
      </c>
      <c r="I12" s="47">
        <v>43487</v>
      </c>
      <c r="J12" s="61" t="s">
        <v>12</v>
      </c>
      <c r="K12" s="21"/>
      <c r="L12" s="48" t="s">
        <v>78</v>
      </c>
      <c r="M12" s="21"/>
      <c r="N12" s="22" t="s">
        <v>11</v>
      </c>
      <c r="O12" s="19"/>
      <c r="P12" s="22" t="s">
        <v>70</v>
      </c>
      <c r="Q12" s="39"/>
      <c r="R12" s="23" t="s">
        <v>31</v>
      </c>
      <c r="S12" s="24"/>
      <c r="T12" s="24"/>
      <c r="Z12" s="30"/>
      <c r="AA12" s="30"/>
      <c r="AC12" s="30"/>
    </row>
    <row r="13" spans="1:29" s="10" customFormat="1" ht="30" customHeight="1" x14ac:dyDescent="0.2">
      <c r="A13" s="22" t="s">
        <v>102</v>
      </c>
      <c r="B13" s="38" t="s">
        <v>1270</v>
      </c>
      <c r="C13" s="22" t="s">
        <v>43</v>
      </c>
      <c r="D13" s="19" t="s">
        <v>53</v>
      </c>
      <c r="E13" s="47">
        <v>43467</v>
      </c>
      <c r="F13" s="47">
        <v>43468</v>
      </c>
      <c r="G13" s="47">
        <v>43481</v>
      </c>
      <c r="H13" s="47">
        <v>43495</v>
      </c>
      <c r="I13" s="47">
        <v>43517</v>
      </c>
      <c r="J13" s="61" t="s">
        <v>24</v>
      </c>
      <c r="K13" s="21"/>
      <c r="L13" s="48" t="s">
        <v>78</v>
      </c>
      <c r="M13" s="21"/>
      <c r="N13" s="22" t="s">
        <v>10</v>
      </c>
      <c r="O13" s="19"/>
      <c r="P13" s="22"/>
      <c r="Q13" s="39"/>
      <c r="R13" s="23" t="s">
        <v>32</v>
      </c>
      <c r="S13" s="24"/>
      <c r="T13" s="24"/>
      <c r="V13" s="181" t="s">
        <v>83</v>
      </c>
      <c r="W13" s="177"/>
      <c r="X13" s="177"/>
      <c r="Y13" s="177"/>
      <c r="Z13" s="178"/>
      <c r="AA13" s="60"/>
      <c r="AC13" s="30"/>
    </row>
    <row r="14" spans="1:29" s="10" customFormat="1" ht="30" customHeight="1" x14ac:dyDescent="0.2">
      <c r="A14" s="22" t="s">
        <v>103</v>
      </c>
      <c r="B14" s="38" t="s">
        <v>1271</v>
      </c>
      <c r="C14" s="22" t="s">
        <v>43</v>
      </c>
      <c r="D14" s="19"/>
      <c r="E14" s="47">
        <v>43468</v>
      </c>
      <c r="F14" s="47">
        <v>43469</v>
      </c>
      <c r="G14" s="47">
        <v>43482</v>
      </c>
      <c r="H14" s="47">
        <v>43496</v>
      </c>
      <c r="I14" s="47">
        <v>43486</v>
      </c>
      <c r="J14" s="61" t="s">
        <v>12</v>
      </c>
      <c r="K14" s="21"/>
      <c r="L14" s="48" t="s">
        <v>78</v>
      </c>
      <c r="M14" s="21"/>
      <c r="N14" s="22" t="s">
        <v>19</v>
      </c>
      <c r="O14" s="19"/>
      <c r="P14" s="22"/>
      <c r="Q14" s="38"/>
      <c r="R14" s="23" t="s">
        <v>62</v>
      </c>
      <c r="S14" s="24"/>
      <c r="T14" s="24"/>
      <c r="U14" s="187" t="s">
        <v>20</v>
      </c>
      <c r="V14" s="182" t="s">
        <v>21</v>
      </c>
      <c r="W14" s="182" t="s">
        <v>22</v>
      </c>
      <c r="X14" s="182" t="s">
        <v>13</v>
      </c>
      <c r="Y14" s="182" t="s">
        <v>37</v>
      </c>
      <c r="Z14" s="182" t="s">
        <v>74</v>
      </c>
      <c r="AA14" s="184" t="s">
        <v>80</v>
      </c>
      <c r="AB14" s="179" t="s">
        <v>79</v>
      </c>
      <c r="AC14" s="30"/>
    </row>
    <row r="15" spans="1:29" s="10" customFormat="1" ht="30" customHeight="1" x14ac:dyDescent="0.2">
      <c r="A15" s="22" t="s">
        <v>104</v>
      </c>
      <c r="B15" s="38" t="s">
        <v>1272</v>
      </c>
      <c r="C15" s="22" t="s">
        <v>43</v>
      </c>
      <c r="D15" s="19"/>
      <c r="E15" s="47">
        <v>43468</v>
      </c>
      <c r="F15" s="47">
        <v>43469</v>
      </c>
      <c r="G15" s="47">
        <v>43482</v>
      </c>
      <c r="H15" s="47">
        <v>43496</v>
      </c>
      <c r="I15" s="47">
        <v>43482</v>
      </c>
      <c r="J15" s="61" t="s">
        <v>12</v>
      </c>
      <c r="K15" s="21"/>
      <c r="L15" s="48" t="s">
        <v>78</v>
      </c>
      <c r="M15" s="21"/>
      <c r="N15" s="22" t="s">
        <v>10</v>
      </c>
      <c r="O15" s="19"/>
      <c r="P15" s="22"/>
      <c r="Q15" s="39"/>
      <c r="R15" s="19" t="s">
        <v>67</v>
      </c>
      <c r="S15" s="24"/>
      <c r="T15" s="24"/>
      <c r="U15" s="188"/>
      <c r="V15" s="183"/>
      <c r="W15" s="183"/>
      <c r="X15" s="183"/>
      <c r="Y15" s="183"/>
      <c r="Z15" s="186"/>
      <c r="AA15" s="185"/>
      <c r="AB15" s="180"/>
      <c r="AC15" s="105" t="s">
        <v>2073</v>
      </c>
    </row>
    <row r="16" spans="1:29" s="10" customFormat="1" ht="30" customHeight="1" x14ac:dyDescent="0.2">
      <c r="A16" s="22" t="s">
        <v>105</v>
      </c>
      <c r="B16" s="38" t="s">
        <v>1273</v>
      </c>
      <c r="C16" s="22" t="s">
        <v>43</v>
      </c>
      <c r="D16" s="19"/>
      <c r="E16" s="47">
        <v>43469</v>
      </c>
      <c r="F16" s="47">
        <v>43472</v>
      </c>
      <c r="G16" s="47">
        <v>43483</v>
      </c>
      <c r="H16" s="47">
        <v>43497</v>
      </c>
      <c r="I16" s="47">
        <v>43486</v>
      </c>
      <c r="J16" s="61" t="s">
        <v>12</v>
      </c>
      <c r="K16" s="21"/>
      <c r="L16" s="48" t="s">
        <v>78</v>
      </c>
      <c r="M16" s="21"/>
      <c r="N16" s="22" t="s">
        <v>10</v>
      </c>
      <c r="O16" s="19"/>
      <c r="P16" s="22"/>
      <c r="Q16" s="39"/>
      <c r="R16" s="23" t="s">
        <v>68</v>
      </c>
      <c r="S16" s="24"/>
      <c r="T16" s="27" t="s">
        <v>38</v>
      </c>
      <c r="U16" s="13">
        <f>SUM(U18:U29)</f>
        <v>1173</v>
      </c>
      <c r="V16" s="13">
        <f>COUNTIF(N$2:N$2102,"Full Disclosure")</f>
        <v>815</v>
      </c>
      <c r="W16" s="13">
        <f>COUNTIF(N$2:N$2102,"Partial Disclosure")</f>
        <v>29</v>
      </c>
      <c r="X16" s="13">
        <f>COUNTIF(N$2:N$2102,"Refused")</f>
        <v>169</v>
      </c>
      <c r="Y16" s="13">
        <f>COUNTIF(N$2:N$2102,"Information Not Held")</f>
        <v>120</v>
      </c>
      <c r="Z16" s="13">
        <f>COUNTIFS(N$2:N$2102,"In Progress")</f>
        <v>0</v>
      </c>
      <c r="AA16" s="13">
        <f>COUNTIF(L$2:L$2102,"elapsed")</f>
        <v>19</v>
      </c>
      <c r="AB16" s="13">
        <f>COUNTIF(L$2:L$2102,"withdrawn")</f>
        <v>21</v>
      </c>
      <c r="AC16" s="30">
        <f>SUM(V16:AB16)</f>
        <v>1173</v>
      </c>
    </row>
    <row r="17" spans="1:29" s="10" customFormat="1" ht="30" customHeight="1" x14ac:dyDescent="0.2">
      <c r="A17" s="22" t="s">
        <v>106</v>
      </c>
      <c r="B17" s="38" t="s">
        <v>1274</v>
      </c>
      <c r="C17" s="22" t="s">
        <v>43</v>
      </c>
      <c r="D17" s="19"/>
      <c r="E17" s="47">
        <v>43469</v>
      </c>
      <c r="F17" s="47">
        <v>43472</v>
      </c>
      <c r="G17" s="47">
        <v>43483</v>
      </c>
      <c r="H17" s="47">
        <v>43497</v>
      </c>
      <c r="I17" s="47">
        <v>43486</v>
      </c>
      <c r="J17" s="61" t="s">
        <v>12</v>
      </c>
      <c r="K17" s="21"/>
      <c r="L17" s="48" t="s">
        <v>78</v>
      </c>
      <c r="M17" s="21"/>
      <c r="N17" s="22" t="s">
        <v>10</v>
      </c>
      <c r="O17" s="19"/>
      <c r="P17" s="22"/>
      <c r="Q17" s="38"/>
      <c r="R17" s="23" t="s">
        <v>29</v>
      </c>
      <c r="S17" s="24"/>
      <c r="T17" s="28"/>
      <c r="U17" s="14"/>
      <c r="V17" s="14"/>
      <c r="W17" s="14"/>
      <c r="X17" s="14"/>
      <c r="Y17" s="14"/>
      <c r="Z17" s="14"/>
      <c r="AA17" s="14"/>
      <c r="AB17" s="14"/>
      <c r="AC17" s="30"/>
    </row>
    <row r="18" spans="1:29" s="10" customFormat="1" ht="30" customHeight="1" x14ac:dyDescent="0.2">
      <c r="A18" s="22" t="s">
        <v>107</v>
      </c>
      <c r="B18" s="38" t="s">
        <v>1275</v>
      </c>
      <c r="C18" s="22" t="s">
        <v>43</v>
      </c>
      <c r="D18" s="19"/>
      <c r="E18" s="47">
        <v>43469</v>
      </c>
      <c r="F18" s="47">
        <v>43472</v>
      </c>
      <c r="G18" s="47">
        <v>43483</v>
      </c>
      <c r="H18" s="47">
        <v>43497</v>
      </c>
      <c r="I18" s="47">
        <v>43494</v>
      </c>
      <c r="J18" s="61" t="s">
        <v>12</v>
      </c>
      <c r="K18" s="21"/>
      <c r="L18" s="48" t="s">
        <v>78</v>
      </c>
      <c r="M18" s="21"/>
      <c r="N18" s="22" t="s">
        <v>10</v>
      </c>
      <c r="O18" s="19"/>
      <c r="P18" s="22"/>
      <c r="Q18" s="39"/>
      <c r="R18" s="23" t="s">
        <v>81</v>
      </c>
      <c r="S18" s="24"/>
      <c r="T18" s="27" t="s">
        <v>43</v>
      </c>
      <c r="U18" s="13">
        <f>COUNTIF(C$2:C$2497,"January")</f>
        <v>154</v>
      </c>
      <c r="V18" s="13">
        <f>COUNTIFS(C$2:C$2497,"january",N$2:N$2497,"Full Disclosure")</f>
        <v>115</v>
      </c>
      <c r="W18" s="13">
        <f>COUNTIFS(C$2:C$2497,"january",N$2:N$2497,"Partial Disclosure")</f>
        <v>4</v>
      </c>
      <c r="X18" s="13">
        <f>COUNTIFS(C$2:C$2497,"january",N$2:N$2497,"Refused")</f>
        <v>15</v>
      </c>
      <c r="Y18" s="13">
        <f>COUNTIFS(C$2:C$2497,"january",N$2:N$2497,"Information not held")</f>
        <v>15</v>
      </c>
      <c r="Z18" s="13">
        <f>COUNTIFS(C$2:C$2497,"january",N$2:N$2497,"In Progress")</f>
        <v>0</v>
      </c>
      <c r="AA18" s="13">
        <f>COUNTIFS(C$2:C$2497,"january",L$2:L$2497,"elapsed")</f>
        <v>3</v>
      </c>
      <c r="AB18" s="13">
        <f>COUNTIFS(C$2:C$2497,"january",L$2:L$2497,"withdrawn")</f>
        <v>2</v>
      </c>
      <c r="AC18" s="30">
        <f>SUM(V18:AB18)</f>
        <v>154</v>
      </c>
    </row>
    <row r="19" spans="1:29" s="10" customFormat="1" ht="30" customHeight="1" x14ac:dyDescent="0.2">
      <c r="A19" s="22" t="s">
        <v>108</v>
      </c>
      <c r="B19" s="38" t="s">
        <v>1276</v>
      </c>
      <c r="C19" s="22" t="s">
        <v>43</v>
      </c>
      <c r="D19" s="19"/>
      <c r="E19" s="47">
        <v>43469</v>
      </c>
      <c r="F19" s="47">
        <v>43472</v>
      </c>
      <c r="G19" s="47">
        <v>43483</v>
      </c>
      <c r="H19" s="47">
        <v>43497</v>
      </c>
      <c r="I19" s="47">
        <v>43481</v>
      </c>
      <c r="J19" s="61" t="s">
        <v>12</v>
      </c>
      <c r="K19" s="21"/>
      <c r="L19" s="48" t="s">
        <v>78</v>
      </c>
      <c r="M19" s="21"/>
      <c r="N19" s="22" t="s">
        <v>10</v>
      </c>
      <c r="O19" s="19"/>
      <c r="P19" s="22"/>
      <c r="Q19" s="39"/>
      <c r="R19" s="23" t="s">
        <v>82</v>
      </c>
      <c r="S19" s="24"/>
      <c r="T19" s="27" t="s">
        <v>44</v>
      </c>
      <c r="U19" s="13">
        <f>COUNTIF(C$2:C$2497,"February")</f>
        <v>99</v>
      </c>
      <c r="V19" s="13">
        <f>COUNTIFS(C$2:C$2497,"February",N$2:N$2497,"Full Disclosure")</f>
        <v>80</v>
      </c>
      <c r="W19" s="13">
        <f>COUNTIFS(C$2:C$2497,"February",N$2:N$2497,"Partial Disclosure")</f>
        <v>1</v>
      </c>
      <c r="X19" s="13">
        <f>COUNTIFS(C$2:C$2497,"February",N$2:N$2497,"Refused")</f>
        <v>5</v>
      </c>
      <c r="Y19" s="13">
        <f>COUNTIFS(C$2:C$2497,"February",N$2:N$2497,"Information not held")</f>
        <v>11</v>
      </c>
      <c r="Z19" s="13">
        <f>COUNTIFS(C$2:C$2497,"February",N$2:N$2497,"In Progress")</f>
        <v>0</v>
      </c>
      <c r="AA19" s="13">
        <f>COUNTIFS(C$2:C$2497,"February",L$2:L$2497,"elapsed")</f>
        <v>1</v>
      </c>
      <c r="AB19" s="13">
        <f>COUNTIFS(C$2:C$2497,"February",L$2:L$2497,"withdrawn")</f>
        <v>1</v>
      </c>
      <c r="AC19" s="30">
        <f t="shared" ref="AC19:AC29" si="0">SUM(V19:AB19)</f>
        <v>99</v>
      </c>
    </row>
    <row r="20" spans="1:29" s="10" customFormat="1" ht="30" customHeight="1" x14ac:dyDescent="0.2">
      <c r="A20" s="22" t="s">
        <v>109</v>
      </c>
      <c r="B20" s="38" t="s">
        <v>1277</v>
      </c>
      <c r="C20" s="22" t="s">
        <v>43</v>
      </c>
      <c r="D20" s="19"/>
      <c r="E20" s="47">
        <v>43472</v>
      </c>
      <c r="F20" s="47">
        <v>43473</v>
      </c>
      <c r="G20" s="47">
        <v>43486</v>
      </c>
      <c r="H20" s="47">
        <v>43500</v>
      </c>
      <c r="I20" s="47">
        <v>43481</v>
      </c>
      <c r="J20" s="61" t="s">
        <v>12</v>
      </c>
      <c r="K20" s="21"/>
      <c r="L20" s="48" t="s">
        <v>78</v>
      </c>
      <c r="M20" s="21"/>
      <c r="N20" s="22" t="s">
        <v>13</v>
      </c>
      <c r="O20" s="19"/>
      <c r="P20" s="22" t="s">
        <v>70</v>
      </c>
      <c r="Q20" s="38"/>
      <c r="R20" s="23" t="s">
        <v>30</v>
      </c>
      <c r="S20" s="24"/>
      <c r="T20" s="27" t="s">
        <v>45</v>
      </c>
      <c r="U20" s="13">
        <f>COUNTIF(C$2:C$2497,"March")</f>
        <v>116</v>
      </c>
      <c r="V20" s="13">
        <f>COUNTIFS(C$2:C$2497,"March",N$2:N$2497,"Full Disclosure")</f>
        <v>85</v>
      </c>
      <c r="W20" s="13">
        <f>COUNTIFS(C$2:C$2497,"March",N$2:N$2497,"Partial Disclosure")</f>
        <v>3</v>
      </c>
      <c r="X20" s="13">
        <f>COUNTIFS(C$2:C$2497,"March",N$2:N$2497,"Refused")</f>
        <v>14</v>
      </c>
      <c r="Y20" s="13">
        <f>COUNTIFS(C$2:C$2497,"March",N$2:N$2497,"Information not held")</f>
        <v>12</v>
      </c>
      <c r="Z20" s="13">
        <f>COUNTIFS(C$2:C$2497,"March",N$2:N$2497,"In Progress")</f>
        <v>0</v>
      </c>
      <c r="AA20" s="13">
        <f>COUNTIFS(C$2:C$2497,"March",L$2:L$2497,"elapsed")</f>
        <v>1</v>
      </c>
      <c r="AB20" s="13">
        <f>COUNTIFS(C$2:C$2497,"March",L$2:L$2497,"withdrawn")</f>
        <v>1</v>
      </c>
      <c r="AC20" s="30">
        <f t="shared" si="0"/>
        <v>116</v>
      </c>
    </row>
    <row r="21" spans="1:29" s="10" customFormat="1" ht="30" customHeight="1" x14ac:dyDescent="0.2">
      <c r="A21" s="22" t="s">
        <v>110</v>
      </c>
      <c r="B21" s="38" t="s">
        <v>1278</v>
      </c>
      <c r="C21" s="22" t="s">
        <v>43</v>
      </c>
      <c r="D21" s="19"/>
      <c r="E21" s="47">
        <v>43472</v>
      </c>
      <c r="F21" s="47">
        <v>43473</v>
      </c>
      <c r="G21" s="47">
        <v>43486</v>
      </c>
      <c r="H21" s="47">
        <v>43500</v>
      </c>
      <c r="I21" s="47">
        <v>43482</v>
      </c>
      <c r="J21" s="61" t="s">
        <v>12</v>
      </c>
      <c r="K21" s="21"/>
      <c r="L21" s="48" t="s">
        <v>78</v>
      </c>
      <c r="M21" s="21"/>
      <c r="N21" s="22" t="s">
        <v>10</v>
      </c>
      <c r="O21" s="19"/>
      <c r="P21" s="22"/>
      <c r="Q21" s="39"/>
      <c r="R21" s="19" t="s">
        <v>65</v>
      </c>
      <c r="S21" s="24"/>
      <c r="T21" s="27" t="s">
        <v>46</v>
      </c>
      <c r="U21" s="13">
        <f>COUNTIF(C$2:C$2497,"April")</f>
        <v>98</v>
      </c>
      <c r="V21" s="13">
        <f>COUNTIFS(C$2:C$2497,"April",N$2:N$2497,"Full Disclosure")</f>
        <v>74</v>
      </c>
      <c r="W21" s="13">
        <f>COUNTIFS(C$2:C$2497,"April",N$2:N$2497,"Partial Disclosure")</f>
        <v>1</v>
      </c>
      <c r="X21" s="13">
        <f>COUNTIFS(C$2:C$2497,"April",N$2:N$2497,"Refused")</f>
        <v>10</v>
      </c>
      <c r="Y21" s="13">
        <f>COUNTIFS(C$2:C$2497,"April",N$2:N$2497,"Information not held")</f>
        <v>9</v>
      </c>
      <c r="Z21" s="13">
        <f>COUNTIFS(C$2:C$2497,"April",N$2:N$2497,"In Progress")</f>
        <v>0</v>
      </c>
      <c r="AA21" s="13">
        <f>COUNTIFS(C$2:C$2497,"April",L$2:L$2497,"elapsed")</f>
        <v>2</v>
      </c>
      <c r="AB21" s="13">
        <f>COUNTIFS(C$2:C$2497,"April",L$2:L$2497,"withdrawn")</f>
        <v>2</v>
      </c>
      <c r="AC21" s="30">
        <f t="shared" si="0"/>
        <v>98</v>
      </c>
    </row>
    <row r="22" spans="1:29" s="10" customFormat="1" ht="30" customHeight="1" x14ac:dyDescent="0.2">
      <c r="A22" s="22" t="s">
        <v>111</v>
      </c>
      <c r="B22" s="38" t="s">
        <v>1279</v>
      </c>
      <c r="C22" s="22" t="s">
        <v>43</v>
      </c>
      <c r="D22" s="19"/>
      <c r="E22" s="47">
        <v>43472</v>
      </c>
      <c r="F22" s="47">
        <v>43473</v>
      </c>
      <c r="G22" s="47">
        <v>43486</v>
      </c>
      <c r="H22" s="47">
        <v>43500</v>
      </c>
      <c r="I22" s="47">
        <v>43487</v>
      </c>
      <c r="J22" s="61" t="s">
        <v>12</v>
      </c>
      <c r="K22" s="21"/>
      <c r="L22" s="48" t="s">
        <v>78</v>
      </c>
      <c r="M22" s="21"/>
      <c r="N22" s="22" t="s">
        <v>10</v>
      </c>
      <c r="O22" s="19"/>
      <c r="P22" s="22"/>
      <c r="Q22" s="39"/>
      <c r="R22" s="23" t="s">
        <v>66</v>
      </c>
      <c r="S22" s="24"/>
      <c r="T22" s="27" t="s">
        <v>34</v>
      </c>
      <c r="U22" s="13">
        <f>COUNTIF(C$2:C$2497,"May")</f>
        <v>96</v>
      </c>
      <c r="V22" s="13">
        <f>COUNTIFS(C$2:C$2497,"May",N$2:N$2497,"Full Disclosure")</f>
        <v>72</v>
      </c>
      <c r="W22" s="13">
        <f>COUNTIFS(C$2:C$2497,"May",N$2:N$2497,"Partial Disclosure")</f>
        <v>1</v>
      </c>
      <c r="X22" s="13">
        <f>COUNTIFS(C$2:C$2497,"May",N$2:N$2497,"Refused")</f>
        <v>11</v>
      </c>
      <c r="Y22" s="13">
        <f>COUNTIFS(C$2:C$2497,"May",N$2:N$2497,"Information not held")</f>
        <v>10</v>
      </c>
      <c r="Z22" s="13">
        <f>COUNTIFS(C$2:C$2497,"May",N$2:N$2497,"In Progress")</f>
        <v>0</v>
      </c>
      <c r="AA22" s="13">
        <f>COUNTIFS(C$2:C$2497,"May",L$2:L$2497,"elapsed")</f>
        <v>0</v>
      </c>
      <c r="AB22" s="13">
        <f>COUNTIFS(C$2:C$2497,"May",L$2:L$2497,"withdrawn")</f>
        <v>2</v>
      </c>
      <c r="AC22" s="30">
        <f t="shared" si="0"/>
        <v>96</v>
      </c>
    </row>
    <row r="23" spans="1:29" s="10" customFormat="1" ht="30" customHeight="1" x14ac:dyDescent="0.2">
      <c r="A23" s="22" t="s">
        <v>112</v>
      </c>
      <c r="B23" s="38" t="s">
        <v>1280</v>
      </c>
      <c r="C23" s="22" t="s">
        <v>43</v>
      </c>
      <c r="D23" s="19"/>
      <c r="E23" s="47">
        <v>43472</v>
      </c>
      <c r="F23" s="47">
        <v>43473</v>
      </c>
      <c r="G23" s="47">
        <v>43486</v>
      </c>
      <c r="H23" s="47">
        <v>43500</v>
      </c>
      <c r="I23" s="47">
        <v>43502</v>
      </c>
      <c r="J23" s="61" t="s">
        <v>24</v>
      </c>
      <c r="K23" s="21"/>
      <c r="L23" s="48" t="s">
        <v>78</v>
      </c>
      <c r="M23" s="21"/>
      <c r="N23" s="22" t="s">
        <v>19</v>
      </c>
      <c r="O23" s="19"/>
      <c r="P23" s="22"/>
      <c r="Q23" s="38"/>
      <c r="R23" s="23" t="s">
        <v>23</v>
      </c>
      <c r="S23" s="24"/>
      <c r="T23" s="27" t="s">
        <v>47</v>
      </c>
      <c r="U23" s="13">
        <f>COUNTIF(C$2:C$2497,"June")</f>
        <v>75</v>
      </c>
      <c r="V23" s="13">
        <f>COUNTIFS(C$2:C$2497,"june",N$2:N$2497,"Full Disclosure")</f>
        <v>57</v>
      </c>
      <c r="W23" s="13">
        <f>COUNTIFS(C$2:C$2497,"june",N$2:N$2497,"Partial Disclosure")</f>
        <v>0</v>
      </c>
      <c r="X23" s="13">
        <f>COUNTIFS(C$2:C$2497,"june",N$2:N$2497,"Refused")</f>
        <v>11</v>
      </c>
      <c r="Y23" s="13">
        <f>COUNTIFS(C$2:C$2497,"june",N$2:N$2497,"Information not held")</f>
        <v>5</v>
      </c>
      <c r="Z23" s="13">
        <f>COUNTIFS(C$2:C$2497,"june",N$2:N$2497,"In Progress")</f>
        <v>0</v>
      </c>
      <c r="AA23" s="13">
        <f>COUNTIFS(C$2:C$2497,"june",L$2:L$2497,"elapsed")</f>
        <v>0</v>
      </c>
      <c r="AB23" s="13">
        <f>COUNTIFS(C$2:C$2497,"june",L$2:L$2497,"withdrawn")</f>
        <v>2</v>
      </c>
      <c r="AC23" s="30">
        <f t="shared" si="0"/>
        <v>75</v>
      </c>
    </row>
    <row r="24" spans="1:29" s="10" customFormat="1" ht="30" customHeight="1" x14ac:dyDescent="0.2">
      <c r="A24" s="22" t="s">
        <v>113</v>
      </c>
      <c r="B24" s="38" t="s">
        <v>1281</v>
      </c>
      <c r="C24" s="22" t="s">
        <v>43</v>
      </c>
      <c r="D24" s="19"/>
      <c r="E24" s="47">
        <v>43472</v>
      </c>
      <c r="F24" s="47">
        <v>43473</v>
      </c>
      <c r="G24" s="47">
        <v>43486</v>
      </c>
      <c r="H24" s="47">
        <v>43500</v>
      </c>
      <c r="I24" s="47">
        <v>43473</v>
      </c>
      <c r="J24" s="61" t="s">
        <v>12</v>
      </c>
      <c r="K24" s="21"/>
      <c r="L24" s="48" t="s">
        <v>78</v>
      </c>
      <c r="M24" s="21"/>
      <c r="N24" s="22" t="s">
        <v>19</v>
      </c>
      <c r="O24" s="19"/>
      <c r="P24" s="22"/>
      <c r="Q24" s="39"/>
      <c r="R24" s="23" t="s">
        <v>39</v>
      </c>
      <c r="S24" s="24"/>
      <c r="T24" s="27" t="s">
        <v>48</v>
      </c>
      <c r="U24" s="13">
        <f>COUNTIF(C$2:C$2497,"July")</f>
        <v>114</v>
      </c>
      <c r="V24" s="13">
        <f>COUNTIFS(C$2:C$2497,"july",N$2:N$2497,"Full Disclosure")</f>
        <v>74</v>
      </c>
      <c r="W24" s="13">
        <f>COUNTIFS(C$2:C$2497,"july",N$2:N$2497,"Partial Disclosure")</f>
        <v>0</v>
      </c>
      <c r="X24" s="13">
        <f>COUNTIFS(C$2:C$2497,"july",N$2:N$2497,"Refused")</f>
        <v>23</v>
      </c>
      <c r="Y24" s="13">
        <f>COUNTIFS(C$2:C$2497,"july",N$2:N$2497,"Information not held")</f>
        <v>13</v>
      </c>
      <c r="Z24" s="13">
        <f>COUNTIFS(C$2:C$2497,"july",N$2:N$2497,"In Progress")</f>
        <v>0</v>
      </c>
      <c r="AA24" s="13">
        <f>COUNTIFS(C$2:C$2497,"july",L$2:L$2497,"elapsed")</f>
        <v>2</v>
      </c>
      <c r="AB24" s="13">
        <f>COUNTIFS(C$2:C$2497,"july",L$2:L$2497,"withdrawn")</f>
        <v>2</v>
      </c>
      <c r="AC24" s="30">
        <f t="shared" si="0"/>
        <v>114</v>
      </c>
    </row>
    <row r="25" spans="1:29" s="10" customFormat="1" ht="30" customHeight="1" x14ac:dyDescent="0.2">
      <c r="A25" s="22" t="s">
        <v>114</v>
      </c>
      <c r="B25" s="38" t="s">
        <v>1282</v>
      </c>
      <c r="C25" s="22" t="s">
        <v>43</v>
      </c>
      <c r="D25" s="19"/>
      <c r="E25" s="47">
        <v>43472</v>
      </c>
      <c r="F25" s="47">
        <v>43473</v>
      </c>
      <c r="G25" s="47">
        <v>43486</v>
      </c>
      <c r="H25" s="47">
        <v>43500</v>
      </c>
      <c r="I25" s="47">
        <v>43488</v>
      </c>
      <c r="J25" s="61" t="s">
        <v>12</v>
      </c>
      <c r="K25" s="21"/>
      <c r="L25" s="48" t="s">
        <v>78</v>
      </c>
      <c r="M25" s="21"/>
      <c r="N25" s="22" t="s">
        <v>10</v>
      </c>
      <c r="O25" s="19"/>
      <c r="P25" s="22"/>
      <c r="Q25" s="39"/>
      <c r="R25" s="23" t="s">
        <v>63</v>
      </c>
      <c r="S25" s="24"/>
      <c r="T25" s="27" t="s">
        <v>49</v>
      </c>
      <c r="U25" s="13">
        <f>COUNTIF(C$2:C$2497,"August")</f>
        <v>85</v>
      </c>
      <c r="V25" s="13">
        <f>COUNTIFS(C$2:C$2497,"August",N$2:N$2497,"Full Disclosure")</f>
        <v>60</v>
      </c>
      <c r="W25" s="13">
        <f>COUNTIFS(C$2:C$2497,"August",N$2:N$2497,"Partial Disclosure")</f>
        <v>2</v>
      </c>
      <c r="X25" s="13">
        <f>COUNTIFS(C$2:C$2497,"August",N$2:N$2497,"Refused")</f>
        <v>10</v>
      </c>
      <c r="Y25" s="13">
        <f>COUNTIFS(C$2:C$2497,"August",N$2:N$2497,"Information not held")</f>
        <v>8</v>
      </c>
      <c r="Z25" s="13">
        <f>COUNTIFS(C$2:C$2497,"August",N$2:N$2497,"In Progress")</f>
        <v>0</v>
      </c>
      <c r="AA25" s="13">
        <f>COUNTIFS(C$2:C$2497,"August",L$2:L$2497,"elapsed")</f>
        <v>4</v>
      </c>
      <c r="AB25" s="13">
        <f>COUNTIFS(C$2:C$2497,"August",L$2:L$2497,"withdrawn")</f>
        <v>1</v>
      </c>
      <c r="AC25" s="30">
        <f t="shared" si="0"/>
        <v>85</v>
      </c>
    </row>
    <row r="26" spans="1:29" s="10" customFormat="1" ht="30" customHeight="1" x14ac:dyDescent="0.2">
      <c r="A26" s="22" t="s">
        <v>115</v>
      </c>
      <c r="B26" s="38" t="s">
        <v>1283</v>
      </c>
      <c r="C26" s="22" t="s">
        <v>43</v>
      </c>
      <c r="D26" s="19"/>
      <c r="E26" s="47">
        <v>43472</v>
      </c>
      <c r="F26" s="47">
        <v>43473</v>
      </c>
      <c r="G26" s="47">
        <v>43486</v>
      </c>
      <c r="H26" s="47">
        <v>43500</v>
      </c>
      <c r="I26" s="47">
        <v>43482</v>
      </c>
      <c r="J26" s="61" t="s">
        <v>12</v>
      </c>
      <c r="K26" s="21"/>
      <c r="L26" s="48" t="s">
        <v>78</v>
      </c>
      <c r="M26" s="21"/>
      <c r="N26" s="22" t="s">
        <v>10</v>
      </c>
      <c r="O26" s="19"/>
      <c r="P26" s="22"/>
      <c r="Q26" s="38"/>
      <c r="R26" s="23" t="s">
        <v>40</v>
      </c>
      <c r="S26" s="24"/>
      <c r="T26" s="27" t="s">
        <v>50</v>
      </c>
      <c r="U26" s="13">
        <f>COUNTIF(C$2:C$2497,"September")</f>
        <v>79</v>
      </c>
      <c r="V26" s="13">
        <f>COUNTIFS(C$2:C$2497,"September",N$2:N$2497,"Full Disclosure")</f>
        <v>52</v>
      </c>
      <c r="W26" s="13">
        <f>COUNTIFS(C$2:C$2497,"September",N$2:N$2497,"Partial Disclosure")</f>
        <v>2</v>
      </c>
      <c r="X26" s="13">
        <f>COUNTIFS(C$2:C$2497,"September",N$2:N$2497,"Refused")</f>
        <v>13</v>
      </c>
      <c r="Y26" s="13">
        <f>COUNTIFS(C$2:C$2497,"September",N$2:N$2497,"Information not held")</f>
        <v>10</v>
      </c>
      <c r="Z26" s="13">
        <f>COUNTIFS(C$2:C$2497,"September",N$2:N$2497,"In Progress")</f>
        <v>0</v>
      </c>
      <c r="AA26" s="13">
        <f>COUNTIFS(C$2:C$2497,"September",L$2:L$2497,"elapsed")</f>
        <v>0</v>
      </c>
      <c r="AB26" s="13">
        <f>COUNTIFS(C$2:C$2497,"September",L$2:L$2497,"withdrawn")</f>
        <v>2</v>
      </c>
      <c r="AC26" s="30">
        <f t="shared" si="0"/>
        <v>79</v>
      </c>
    </row>
    <row r="27" spans="1:29" s="10" customFormat="1" ht="30" customHeight="1" x14ac:dyDescent="0.2">
      <c r="A27" s="22" t="s">
        <v>116</v>
      </c>
      <c r="B27" s="38" t="s">
        <v>1284</v>
      </c>
      <c r="C27" s="22" t="s">
        <v>43</v>
      </c>
      <c r="D27" s="19"/>
      <c r="E27" s="47">
        <v>43472</v>
      </c>
      <c r="F27" s="47">
        <v>43473</v>
      </c>
      <c r="G27" s="47">
        <v>43486</v>
      </c>
      <c r="H27" s="47">
        <v>43500</v>
      </c>
      <c r="I27" s="47">
        <v>43474</v>
      </c>
      <c r="J27" s="61" t="s">
        <v>12</v>
      </c>
      <c r="K27" s="21"/>
      <c r="L27" s="48" t="s">
        <v>78</v>
      </c>
      <c r="M27" s="21"/>
      <c r="N27" s="22" t="s">
        <v>10</v>
      </c>
      <c r="O27" s="19"/>
      <c r="P27" s="22"/>
      <c r="Q27" s="39"/>
      <c r="R27" s="19" t="s">
        <v>41</v>
      </c>
      <c r="S27" s="24"/>
      <c r="T27" s="27" t="s">
        <v>51</v>
      </c>
      <c r="U27" s="13">
        <f>COUNTIF(C$2:C$2497,"October")</f>
        <v>85</v>
      </c>
      <c r="V27" s="13">
        <f>COUNTIFS(C$2:C$2497,"October",N$2:N$2497,"Full Disclosure")</f>
        <v>47</v>
      </c>
      <c r="W27" s="13">
        <f>COUNTIFS(C$2:C$2497,"October",N$2:N$2497,"Partial Disclosure")</f>
        <v>5</v>
      </c>
      <c r="X27" s="13">
        <f>COUNTIFS(C$2:C$2497,"October",N$2:N$2497,"Refused")</f>
        <v>18</v>
      </c>
      <c r="Y27" s="13">
        <f>COUNTIFS(C$2:C$2497,"October",N$2:N$2497,"Information not held")</f>
        <v>10</v>
      </c>
      <c r="Z27" s="13">
        <f>COUNTIFS(C$2:C$2497,"October",N$2:N$2497,"In Progress")</f>
        <v>0</v>
      </c>
      <c r="AA27" s="13">
        <f>COUNTIFS(C$2:C$2497,"October",L$2:L$2497,"elapsed")</f>
        <v>2</v>
      </c>
      <c r="AB27" s="13">
        <f>COUNTIFS(C$2:C$2497,"October",L$2:L$2497,"withdrawn")</f>
        <v>3</v>
      </c>
      <c r="AC27" s="30">
        <f t="shared" si="0"/>
        <v>85</v>
      </c>
    </row>
    <row r="28" spans="1:29" s="10" customFormat="1" ht="30" customHeight="1" x14ac:dyDescent="0.2">
      <c r="A28" s="22" t="s">
        <v>117</v>
      </c>
      <c r="B28" s="38" t="s">
        <v>1286</v>
      </c>
      <c r="C28" s="22" t="s">
        <v>43</v>
      </c>
      <c r="D28" s="19"/>
      <c r="E28" s="47" t="s">
        <v>25</v>
      </c>
      <c r="F28" s="47" t="s">
        <v>25</v>
      </c>
      <c r="G28" s="47" t="s">
        <v>25</v>
      </c>
      <c r="H28" s="47" t="s">
        <v>25</v>
      </c>
      <c r="I28" s="47" t="s">
        <v>25</v>
      </c>
      <c r="J28" s="61" t="s">
        <v>25</v>
      </c>
      <c r="K28" s="21"/>
      <c r="L28" s="48" t="s">
        <v>80</v>
      </c>
      <c r="M28" s="21"/>
      <c r="N28" s="22" t="s">
        <v>25</v>
      </c>
      <c r="O28" s="19"/>
      <c r="P28" s="22"/>
      <c r="Q28" s="39" t="s">
        <v>2241</v>
      </c>
      <c r="R28" s="23"/>
      <c r="S28" s="24"/>
      <c r="T28" s="27" t="s">
        <v>52</v>
      </c>
      <c r="U28" s="13">
        <f>COUNTIF(C$2:C$2497,"November")</f>
        <v>97</v>
      </c>
      <c r="V28" s="13">
        <f>COUNTIFS(C$2:C$2497,"November",N$2:N$2497,"Full Disclosure")</f>
        <v>54</v>
      </c>
      <c r="W28" s="13">
        <f>COUNTIFS(C$2:C$2497,"November",N$2:N$2497,"Partial Disclosure")</f>
        <v>6</v>
      </c>
      <c r="X28" s="13">
        <f>COUNTIFS(C$2:C$2497,"November",N$2:N$2497,"Refused")</f>
        <v>25</v>
      </c>
      <c r="Y28" s="13">
        <f>COUNTIFS(C$2:C$2497,"November",N$2:N$2497,"Information not held")</f>
        <v>9</v>
      </c>
      <c r="Z28" s="13">
        <f>COUNTIFS(C$2:C$2497,"November",N$2:N$2497,"In Progress")</f>
        <v>0</v>
      </c>
      <c r="AA28" s="13">
        <f>COUNTIFS(C$2:C$2497,"November",L$2:L$2497,"elapsed")</f>
        <v>2</v>
      </c>
      <c r="AB28" s="13">
        <f>COUNTIFS(C$2:C$2497,"November",L$2:L$2497,"withdrawn")</f>
        <v>1</v>
      </c>
      <c r="AC28" s="30">
        <f t="shared" si="0"/>
        <v>97</v>
      </c>
    </row>
    <row r="29" spans="1:29" s="10" customFormat="1" ht="30" customHeight="1" x14ac:dyDescent="0.2">
      <c r="A29" s="22" t="s">
        <v>118</v>
      </c>
      <c r="B29" s="38" t="s">
        <v>1287</v>
      </c>
      <c r="C29" s="22" t="s">
        <v>43</v>
      </c>
      <c r="D29" s="19"/>
      <c r="E29" s="47">
        <v>43473</v>
      </c>
      <c r="F29" s="47">
        <v>43474</v>
      </c>
      <c r="G29" s="47">
        <v>43487</v>
      </c>
      <c r="H29" s="47">
        <v>43501</v>
      </c>
      <c r="I29" s="47">
        <v>43487</v>
      </c>
      <c r="J29" s="61" t="s">
        <v>12</v>
      </c>
      <c r="K29" s="21"/>
      <c r="L29" s="48" t="s">
        <v>78</v>
      </c>
      <c r="M29" s="21"/>
      <c r="N29" s="22" t="s">
        <v>10</v>
      </c>
      <c r="O29" s="19"/>
      <c r="P29" s="22"/>
      <c r="Q29" s="38"/>
      <c r="R29" s="19"/>
      <c r="S29" s="24"/>
      <c r="T29" s="27" t="s">
        <v>53</v>
      </c>
      <c r="U29" s="13">
        <f>COUNTIF(C$2:C$2500,"December")</f>
        <v>75</v>
      </c>
      <c r="V29" s="13">
        <f>COUNTIFS(C$2:C$2497,"December",N$2:N$2497,"Full Disclosure")</f>
        <v>45</v>
      </c>
      <c r="W29" s="13">
        <f>COUNTIFS(C$2:C$2497,"December",N$2:N$2497,"Partial Disclosure")</f>
        <v>4</v>
      </c>
      <c r="X29" s="13">
        <f>COUNTIFS(C$2:C$2497,"December",N$2:N$2497,"Refused")</f>
        <v>14</v>
      </c>
      <c r="Y29" s="13">
        <f>COUNTIFS(C$2:C$2497,"December",N$2:N$2497,"Information not held")</f>
        <v>8</v>
      </c>
      <c r="Z29" s="13">
        <f>COUNTIFS(C$2:C$2497,"December",N$2:N$2497,"In Progress")</f>
        <v>0</v>
      </c>
      <c r="AA29" s="13">
        <f>COUNTIFS(C$2:C$2497,"December",L$2:L$2497,"elapsed")</f>
        <v>2</v>
      </c>
      <c r="AB29" s="13">
        <f>COUNTIFS(C$2:C$2497,"December",L$2:L$2497,"withdrawn")</f>
        <v>2</v>
      </c>
      <c r="AC29" s="30">
        <f t="shared" si="0"/>
        <v>75</v>
      </c>
    </row>
    <row r="30" spans="1:29" s="10" customFormat="1" ht="30" customHeight="1" x14ac:dyDescent="0.2">
      <c r="A30" s="22" t="s">
        <v>119</v>
      </c>
      <c r="B30" s="38" t="s">
        <v>1288</v>
      </c>
      <c r="C30" s="22" t="s">
        <v>43</v>
      </c>
      <c r="D30" s="19"/>
      <c r="E30" s="47">
        <v>43473</v>
      </c>
      <c r="F30" s="47">
        <v>43474</v>
      </c>
      <c r="G30" s="47">
        <v>43487</v>
      </c>
      <c r="H30" s="47">
        <v>43501</v>
      </c>
      <c r="I30" s="47">
        <v>43481</v>
      </c>
      <c r="J30" s="61" t="s">
        <v>12</v>
      </c>
      <c r="K30" s="21"/>
      <c r="L30" s="48" t="s">
        <v>78</v>
      </c>
      <c r="M30" s="21"/>
      <c r="N30" s="22" t="s">
        <v>19</v>
      </c>
      <c r="O30" s="19"/>
      <c r="P30" s="22"/>
      <c r="Q30" s="39"/>
      <c r="R30" s="23"/>
      <c r="S30" s="24"/>
      <c r="T30" s="24" t="s">
        <v>2349</v>
      </c>
      <c r="Z30" s="30"/>
      <c r="AA30" s="30"/>
      <c r="AB30" s="32"/>
      <c r="AC30" s="30"/>
    </row>
    <row r="31" spans="1:29" s="10" customFormat="1" ht="30" customHeight="1" x14ac:dyDescent="0.2">
      <c r="A31" s="22" t="s">
        <v>120</v>
      </c>
      <c r="B31" s="38" t="s">
        <v>1289</v>
      </c>
      <c r="C31" s="51" t="s">
        <v>43</v>
      </c>
      <c r="D31" s="19"/>
      <c r="E31" s="47">
        <v>43473</v>
      </c>
      <c r="F31" s="47">
        <v>43474</v>
      </c>
      <c r="G31" s="47">
        <v>43487</v>
      </c>
      <c r="H31" s="47">
        <v>43501</v>
      </c>
      <c r="I31" s="47">
        <v>43508</v>
      </c>
      <c r="J31" s="61" t="s">
        <v>24</v>
      </c>
      <c r="K31" s="21"/>
      <c r="L31" s="48" t="s">
        <v>78</v>
      </c>
      <c r="M31" s="21"/>
      <c r="N31" s="22" t="s">
        <v>10</v>
      </c>
      <c r="O31" s="19"/>
      <c r="P31" s="22"/>
      <c r="Q31" s="39"/>
      <c r="R31" s="23"/>
      <c r="S31" s="24"/>
      <c r="T31" s="24"/>
      <c r="Z31" s="30"/>
      <c r="AA31" s="30"/>
      <c r="AB31" s="32"/>
      <c r="AC31" s="30"/>
    </row>
    <row r="32" spans="1:29" s="10" customFormat="1" ht="30" customHeight="1" x14ac:dyDescent="0.2">
      <c r="A32" s="22" t="s">
        <v>121</v>
      </c>
      <c r="B32" s="38" t="s">
        <v>1290</v>
      </c>
      <c r="C32" s="51" t="s">
        <v>43</v>
      </c>
      <c r="D32" s="19"/>
      <c r="E32" s="47">
        <v>43474</v>
      </c>
      <c r="F32" s="47">
        <v>43475</v>
      </c>
      <c r="G32" s="47">
        <v>43488</v>
      </c>
      <c r="H32" s="47">
        <v>43502</v>
      </c>
      <c r="I32" s="47">
        <v>43482</v>
      </c>
      <c r="J32" s="61" t="s">
        <v>12</v>
      </c>
      <c r="K32" s="21"/>
      <c r="L32" s="48" t="s">
        <v>78</v>
      </c>
      <c r="M32" s="21"/>
      <c r="N32" s="22" t="s">
        <v>10</v>
      </c>
      <c r="O32" s="19"/>
      <c r="P32" s="22"/>
      <c r="Q32" s="38"/>
      <c r="R32" s="23"/>
      <c r="S32" s="24"/>
      <c r="T32" s="24"/>
      <c r="U32" s="24"/>
      <c r="V32" s="24"/>
      <c r="W32" s="24"/>
      <c r="X32" s="24"/>
      <c r="Y32" s="24"/>
      <c r="Z32" s="24"/>
      <c r="AA32" s="24"/>
      <c r="AC32" s="30"/>
    </row>
    <row r="33" spans="1:29" s="24" customFormat="1" ht="30" customHeight="1" x14ac:dyDescent="0.2">
      <c r="A33" s="22" t="s">
        <v>122</v>
      </c>
      <c r="B33" s="38" t="s">
        <v>1291</v>
      </c>
      <c r="C33" s="51" t="s">
        <v>43</v>
      </c>
      <c r="D33" s="19"/>
      <c r="E33" s="47">
        <v>43474</v>
      </c>
      <c r="F33" s="47">
        <v>43475</v>
      </c>
      <c r="G33" s="47">
        <v>43488</v>
      </c>
      <c r="H33" s="47">
        <v>43502</v>
      </c>
      <c r="I33" s="47">
        <v>43483</v>
      </c>
      <c r="J33" s="67" t="s">
        <v>12</v>
      </c>
      <c r="K33" s="21"/>
      <c r="L33" s="48" t="s">
        <v>78</v>
      </c>
      <c r="M33" s="21"/>
      <c r="N33" s="22" t="s">
        <v>10</v>
      </c>
      <c r="O33" s="19"/>
      <c r="P33" s="22"/>
      <c r="Q33" s="39"/>
      <c r="R33" s="23"/>
      <c r="AB33" s="10"/>
      <c r="AC33" s="31"/>
    </row>
    <row r="34" spans="1:29" s="24" customFormat="1" ht="30" customHeight="1" x14ac:dyDescent="0.2">
      <c r="A34" s="22" t="s">
        <v>123</v>
      </c>
      <c r="B34" s="38" t="s">
        <v>1292</v>
      </c>
      <c r="C34" s="51" t="s">
        <v>43</v>
      </c>
      <c r="D34" s="19"/>
      <c r="E34" s="47">
        <v>43474</v>
      </c>
      <c r="F34" s="47">
        <v>43475</v>
      </c>
      <c r="G34" s="47">
        <v>43488</v>
      </c>
      <c r="H34" s="47">
        <v>43502</v>
      </c>
      <c r="I34" s="47">
        <v>43489</v>
      </c>
      <c r="J34" s="61" t="s">
        <v>12</v>
      </c>
      <c r="K34" s="21"/>
      <c r="L34" s="48" t="s">
        <v>78</v>
      </c>
      <c r="M34" s="21"/>
      <c r="N34" s="22" t="s">
        <v>19</v>
      </c>
      <c r="O34" s="19"/>
      <c r="P34" s="22"/>
      <c r="Q34" s="39"/>
      <c r="R34" s="23"/>
      <c r="AC34" s="31"/>
    </row>
    <row r="35" spans="1:29" s="24" customFormat="1" ht="30" customHeight="1" x14ac:dyDescent="0.2">
      <c r="A35" s="22" t="s">
        <v>124</v>
      </c>
      <c r="B35" s="38" t="s">
        <v>1293</v>
      </c>
      <c r="C35" s="51" t="s">
        <v>43</v>
      </c>
      <c r="D35" s="19"/>
      <c r="E35" s="47">
        <v>43474</v>
      </c>
      <c r="F35" s="47">
        <v>43475</v>
      </c>
      <c r="G35" s="47">
        <v>43488</v>
      </c>
      <c r="H35" s="47">
        <v>43502</v>
      </c>
      <c r="I35" s="47">
        <v>43483</v>
      </c>
      <c r="J35" s="61" t="s">
        <v>12</v>
      </c>
      <c r="K35" s="21"/>
      <c r="L35" s="48" t="s">
        <v>78</v>
      </c>
      <c r="M35" s="21"/>
      <c r="N35" s="22" t="s">
        <v>10</v>
      </c>
      <c r="O35" s="19"/>
      <c r="P35" s="22"/>
      <c r="Q35" s="38"/>
      <c r="R35" s="19"/>
      <c r="AC35" s="31"/>
    </row>
    <row r="36" spans="1:29" s="24" customFormat="1" ht="30" customHeight="1" x14ac:dyDescent="0.2">
      <c r="A36" s="22" t="s">
        <v>125</v>
      </c>
      <c r="B36" s="38" t="s">
        <v>1294</v>
      </c>
      <c r="C36" s="51" t="s">
        <v>43</v>
      </c>
      <c r="D36" s="19"/>
      <c r="E36" s="47">
        <v>43474</v>
      </c>
      <c r="F36" s="47">
        <v>43475</v>
      </c>
      <c r="G36" s="47">
        <v>43488</v>
      </c>
      <c r="H36" s="47">
        <v>43502</v>
      </c>
      <c r="I36" s="47">
        <v>43483</v>
      </c>
      <c r="J36" s="61" t="s">
        <v>12</v>
      </c>
      <c r="K36" s="21"/>
      <c r="L36" s="48" t="s">
        <v>78</v>
      </c>
      <c r="M36" s="21"/>
      <c r="N36" s="22" t="s">
        <v>10</v>
      </c>
      <c r="O36" s="19"/>
      <c r="P36" s="22"/>
      <c r="Q36" s="39"/>
      <c r="R36" s="23"/>
      <c r="AC36" s="31"/>
    </row>
    <row r="37" spans="1:29" s="24" customFormat="1" ht="30" customHeight="1" x14ac:dyDescent="0.2">
      <c r="A37" s="22" t="s">
        <v>126</v>
      </c>
      <c r="B37" s="38" t="s">
        <v>1295</v>
      </c>
      <c r="C37" s="22" t="s">
        <v>43</v>
      </c>
      <c r="D37" s="19"/>
      <c r="E37" s="47">
        <v>43475</v>
      </c>
      <c r="F37" s="47">
        <v>43476</v>
      </c>
      <c r="G37" s="47">
        <v>43489</v>
      </c>
      <c r="H37" s="47">
        <v>43503</v>
      </c>
      <c r="I37" s="47">
        <v>43490</v>
      </c>
      <c r="J37" s="61" t="s">
        <v>12</v>
      </c>
      <c r="K37" s="21"/>
      <c r="L37" s="48" t="s">
        <v>78</v>
      </c>
      <c r="M37" s="21"/>
      <c r="N37" s="22" t="s">
        <v>10</v>
      </c>
      <c r="O37" s="19"/>
      <c r="P37" s="22"/>
      <c r="Q37" s="39"/>
      <c r="R37" s="23"/>
      <c r="AC37" s="31"/>
    </row>
    <row r="38" spans="1:29" s="24" customFormat="1" ht="30" customHeight="1" x14ac:dyDescent="0.2">
      <c r="A38" s="22" t="s">
        <v>127</v>
      </c>
      <c r="B38" s="38" t="s">
        <v>1296</v>
      </c>
      <c r="C38" s="22" t="s">
        <v>43</v>
      </c>
      <c r="D38" s="19"/>
      <c r="E38" s="47" t="s">
        <v>25</v>
      </c>
      <c r="F38" s="47" t="s">
        <v>25</v>
      </c>
      <c r="G38" s="47" t="s">
        <v>25</v>
      </c>
      <c r="H38" s="47" t="s">
        <v>25</v>
      </c>
      <c r="I38" s="47" t="s">
        <v>25</v>
      </c>
      <c r="J38" s="61" t="s">
        <v>25</v>
      </c>
      <c r="K38" s="21"/>
      <c r="L38" s="48" t="s">
        <v>79</v>
      </c>
      <c r="M38" s="21"/>
      <c r="N38" s="22" t="s">
        <v>25</v>
      </c>
      <c r="O38" s="19"/>
      <c r="P38" s="22"/>
      <c r="Q38" s="39" t="s">
        <v>2522</v>
      </c>
      <c r="R38" s="23"/>
      <c r="AC38" s="31"/>
    </row>
    <row r="39" spans="1:29" s="24" customFormat="1" ht="30" customHeight="1" x14ac:dyDescent="0.2">
      <c r="A39" s="22" t="s">
        <v>128</v>
      </c>
      <c r="B39" s="38" t="s">
        <v>1309</v>
      </c>
      <c r="C39" s="22" t="s">
        <v>43</v>
      </c>
      <c r="D39" s="19"/>
      <c r="E39" s="47">
        <v>43475</v>
      </c>
      <c r="F39" s="47">
        <v>43476</v>
      </c>
      <c r="G39" s="47">
        <v>43489</v>
      </c>
      <c r="H39" s="47">
        <v>43503</v>
      </c>
      <c r="I39" s="47">
        <v>43493</v>
      </c>
      <c r="J39" s="61" t="s">
        <v>12</v>
      </c>
      <c r="K39" s="21"/>
      <c r="L39" s="48" t="s">
        <v>78</v>
      </c>
      <c r="M39" s="21"/>
      <c r="N39" s="22" t="s">
        <v>10</v>
      </c>
      <c r="O39" s="19"/>
      <c r="P39" s="22"/>
      <c r="Q39" s="39"/>
      <c r="R39" s="19"/>
      <c r="AC39" s="31"/>
    </row>
    <row r="40" spans="1:29" s="24" customFormat="1" ht="30" customHeight="1" x14ac:dyDescent="0.2">
      <c r="A40" s="22" t="s">
        <v>129</v>
      </c>
      <c r="B40" s="38" t="s">
        <v>1297</v>
      </c>
      <c r="C40" s="22" t="s">
        <v>43</v>
      </c>
      <c r="D40" s="19"/>
      <c r="E40" s="47">
        <v>43476</v>
      </c>
      <c r="F40" s="47">
        <v>43479</v>
      </c>
      <c r="G40" s="47">
        <v>43490</v>
      </c>
      <c r="H40" s="47">
        <v>43504</v>
      </c>
      <c r="I40" s="47">
        <v>43481</v>
      </c>
      <c r="J40" s="61" t="s">
        <v>12</v>
      </c>
      <c r="K40" s="21"/>
      <c r="L40" s="48" t="s">
        <v>78</v>
      </c>
      <c r="M40" s="21"/>
      <c r="N40" s="22" t="s">
        <v>10</v>
      </c>
      <c r="O40" s="19"/>
      <c r="P40" s="22"/>
      <c r="Q40" s="39"/>
      <c r="R40" s="23"/>
      <c r="AC40" s="31"/>
    </row>
    <row r="41" spans="1:29" s="24" customFormat="1" ht="30" customHeight="1" x14ac:dyDescent="0.2">
      <c r="A41" s="22" t="s">
        <v>130</v>
      </c>
      <c r="B41" s="38" t="s">
        <v>1298</v>
      </c>
      <c r="C41" s="22" t="s">
        <v>43</v>
      </c>
      <c r="D41" s="19"/>
      <c r="E41" s="47">
        <v>43476</v>
      </c>
      <c r="F41" s="47">
        <v>43479</v>
      </c>
      <c r="G41" s="47">
        <v>43490</v>
      </c>
      <c r="H41" s="47">
        <v>43504</v>
      </c>
      <c r="I41" s="47">
        <v>43476</v>
      </c>
      <c r="J41" s="61" t="s">
        <v>12</v>
      </c>
      <c r="K41" s="21"/>
      <c r="L41" s="48" t="s">
        <v>78</v>
      </c>
      <c r="M41" s="21"/>
      <c r="N41" s="22" t="s">
        <v>19</v>
      </c>
      <c r="O41" s="19"/>
      <c r="P41" s="22"/>
      <c r="Q41" s="38"/>
      <c r="R41" s="23"/>
      <c r="T41" s="10"/>
      <c r="U41" s="10"/>
      <c r="V41" s="10"/>
      <c r="W41" s="10"/>
      <c r="X41" s="10"/>
      <c r="Y41" s="10"/>
      <c r="Z41" s="10"/>
      <c r="AA41" s="10"/>
      <c r="AC41" s="31"/>
    </row>
    <row r="42" spans="1:29" s="24" customFormat="1" ht="30" customHeight="1" x14ac:dyDescent="0.2">
      <c r="A42" s="22" t="s">
        <v>131</v>
      </c>
      <c r="B42" s="38" t="s">
        <v>1299</v>
      </c>
      <c r="C42" s="22" t="s">
        <v>43</v>
      </c>
      <c r="D42" s="19"/>
      <c r="E42" s="47">
        <v>43476</v>
      </c>
      <c r="F42" s="47">
        <v>43479</v>
      </c>
      <c r="G42" s="47">
        <v>43490</v>
      </c>
      <c r="H42" s="47">
        <v>43504</v>
      </c>
      <c r="I42" s="47">
        <v>43493</v>
      </c>
      <c r="J42" s="61" t="s">
        <v>12</v>
      </c>
      <c r="K42" s="21"/>
      <c r="L42" s="48" t="s">
        <v>78</v>
      </c>
      <c r="M42" s="21"/>
      <c r="N42" s="22" t="s">
        <v>10</v>
      </c>
      <c r="O42" s="19"/>
      <c r="P42" s="22"/>
      <c r="Q42" s="39"/>
      <c r="R42" s="19"/>
      <c r="T42" s="10"/>
      <c r="U42" s="10"/>
      <c r="V42" s="10"/>
      <c r="W42" s="10"/>
      <c r="X42" s="10"/>
      <c r="Y42" s="10"/>
      <c r="Z42" s="10"/>
      <c r="AA42" s="10"/>
      <c r="AC42" s="31"/>
    </row>
    <row r="43" spans="1:29" s="24" customFormat="1" ht="30" customHeight="1" x14ac:dyDescent="0.2">
      <c r="A43" s="22" t="s">
        <v>132</v>
      </c>
      <c r="B43" s="38" t="s">
        <v>1300</v>
      </c>
      <c r="C43" s="22" t="s">
        <v>43</v>
      </c>
      <c r="D43" s="19"/>
      <c r="E43" s="47">
        <v>43476</v>
      </c>
      <c r="F43" s="47">
        <v>43479</v>
      </c>
      <c r="G43" s="47">
        <v>43490</v>
      </c>
      <c r="H43" s="47">
        <v>43504</v>
      </c>
      <c r="I43" s="47">
        <v>43476</v>
      </c>
      <c r="J43" s="61" t="s">
        <v>12</v>
      </c>
      <c r="K43" s="21"/>
      <c r="L43" s="48" t="s">
        <v>78</v>
      </c>
      <c r="M43" s="21"/>
      <c r="N43" s="22" t="s">
        <v>13</v>
      </c>
      <c r="O43" s="19"/>
      <c r="P43" s="22" t="s">
        <v>70</v>
      </c>
      <c r="Q43" s="39"/>
      <c r="R43" s="23"/>
      <c r="T43" s="10"/>
      <c r="U43" s="10"/>
      <c r="V43" s="10"/>
      <c r="W43" s="10"/>
      <c r="X43" s="10"/>
      <c r="Y43" s="10"/>
      <c r="Z43" s="10"/>
      <c r="AA43" s="10"/>
      <c r="AB43" s="10"/>
      <c r="AC43" s="31"/>
    </row>
    <row r="44" spans="1:29" s="24" customFormat="1" ht="30" customHeight="1" x14ac:dyDescent="0.2">
      <c r="A44" s="22" t="s">
        <v>133</v>
      </c>
      <c r="B44" s="38" t="s">
        <v>1300</v>
      </c>
      <c r="C44" s="22" t="s">
        <v>43</v>
      </c>
      <c r="D44" s="19"/>
      <c r="E44" s="47">
        <v>43476</v>
      </c>
      <c r="F44" s="47">
        <v>43479</v>
      </c>
      <c r="G44" s="47">
        <v>43490</v>
      </c>
      <c r="H44" s="47">
        <v>43504</v>
      </c>
      <c r="I44" s="47">
        <v>43476</v>
      </c>
      <c r="J44" s="61" t="s">
        <v>12</v>
      </c>
      <c r="K44" s="21"/>
      <c r="L44" s="48" t="s">
        <v>78</v>
      </c>
      <c r="M44" s="21"/>
      <c r="N44" s="22" t="s">
        <v>13</v>
      </c>
      <c r="O44" s="19"/>
      <c r="P44" s="22" t="s">
        <v>70</v>
      </c>
      <c r="Q44" s="38"/>
      <c r="R44" s="23"/>
      <c r="T44" s="10"/>
      <c r="U44" s="10"/>
      <c r="V44" s="10"/>
      <c r="W44" s="10"/>
      <c r="X44" s="10"/>
      <c r="Y44" s="30"/>
      <c r="Z44" s="30"/>
      <c r="AA44" s="10"/>
      <c r="AB44" s="10"/>
      <c r="AC44" s="31"/>
    </row>
    <row r="45" spans="1:29" s="24" customFormat="1" ht="30" customHeight="1" x14ac:dyDescent="0.2">
      <c r="A45" s="22" t="s">
        <v>134</v>
      </c>
      <c r="B45" s="38" t="s">
        <v>1301</v>
      </c>
      <c r="C45" s="22" t="s">
        <v>43</v>
      </c>
      <c r="D45" s="19"/>
      <c r="E45" s="47">
        <v>43476</v>
      </c>
      <c r="F45" s="47">
        <v>43479</v>
      </c>
      <c r="G45" s="47">
        <v>43490</v>
      </c>
      <c r="H45" s="47">
        <v>43504</v>
      </c>
      <c r="I45" s="47">
        <v>43483</v>
      </c>
      <c r="J45" s="61" t="s">
        <v>12</v>
      </c>
      <c r="K45" s="21"/>
      <c r="L45" s="48" t="s">
        <v>78</v>
      </c>
      <c r="M45" s="21"/>
      <c r="N45" s="22" t="s">
        <v>11</v>
      </c>
      <c r="O45" s="19"/>
      <c r="P45" s="22" t="s">
        <v>70</v>
      </c>
      <c r="Q45" s="39"/>
      <c r="R45" s="19"/>
      <c r="T45" s="10"/>
      <c r="U45" s="10"/>
      <c r="V45" s="10"/>
      <c r="W45" s="10"/>
      <c r="X45" s="10"/>
      <c r="Y45" s="30"/>
      <c r="Z45" s="30"/>
      <c r="AA45" s="10"/>
      <c r="AB45" s="10"/>
      <c r="AC45" s="31"/>
    </row>
    <row r="46" spans="1:29" s="10" customFormat="1" ht="30" customHeight="1" x14ac:dyDescent="0.2">
      <c r="A46" s="22" t="s">
        <v>135</v>
      </c>
      <c r="B46" s="38" t="s">
        <v>1302</v>
      </c>
      <c r="C46" s="22" t="s">
        <v>43</v>
      </c>
      <c r="D46" s="19"/>
      <c r="E46" s="47" t="s">
        <v>25</v>
      </c>
      <c r="F46" s="47" t="s">
        <v>25</v>
      </c>
      <c r="G46" s="47" t="s">
        <v>25</v>
      </c>
      <c r="H46" s="47" t="s">
        <v>25</v>
      </c>
      <c r="I46" s="47" t="s">
        <v>25</v>
      </c>
      <c r="J46" s="61" t="s">
        <v>25</v>
      </c>
      <c r="K46" s="21"/>
      <c r="L46" s="48" t="s">
        <v>79</v>
      </c>
      <c r="M46" s="21"/>
      <c r="N46" s="22" t="s">
        <v>25</v>
      </c>
      <c r="O46" s="19"/>
      <c r="P46" s="22"/>
      <c r="Q46" s="39" t="s">
        <v>1594</v>
      </c>
      <c r="R46" s="23"/>
      <c r="Y46" s="30"/>
      <c r="Z46" s="30"/>
      <c r="AC46" s="30"/>
    </row>
    <row r="47" spans="1:29" s="10" customFormat="1" ht="30" customHeight="1" x14ac:dyDescent="0.2">
      <c r="A47" s="22" t="s">
        <v>136</v>
      </c>
      <c r="B47" s="38" t="s">
        <v>1303</v>
      </c>
      <c r="C47" s="22" t="s">
        <v>43</v>
      </c>
      <c r="D47" s="19"/>
      <c r="E47" s="47">
        <v>43476</v>
      </c>
      <c r="F47" s="47">
        <v>43479</v>
      </c>
      <c r="G47" s="47">
        <v>43490</v>
      </c>
      <c r="H47" s="47">
        <v>43504</v>
      </c>
      <c r="I47" s="47">
        <v>43486</v>
      </c>
      <c r="J47" s="61" t="s">
        <v>12</v>
      </c>
      <c r="K47" s="21"/>
      <c r="L47" s="48" t="s">
        <v>78</v>
      </c>
      <c r="M47" s="21"/>
      <c r="N47" s="22" t="s">
        <v>10</v>
      </c>
      <c r="O47" s="19"/>
      <c r="P47" s="22"/>
      <c r="Q47" s="38"/>
      <c r="R47" s="23"/>
      <c r="Y47" s="30"/>
      <c r="Z47" s="30"/>
      <c r="AC47" s="30"/>
    </row>
    <row r="48" spans="1:29" s="10" customFormat="1" ht="30" customHeight="1" x14ac:dyDescent="0.2">
      <c r="A48" s="22" t="s">
        <v>137</v>
      </c>
      <c r="B48" s="45" t="s">
        <v>1304</v>
      </c>
      <c r="C48" s="51" t="s">
        <v>43</v>
      </c>
      <c r="D48" s="19"/>
      <c r="E48" s="47">
        <v>43479</v>
      </c>
      <c r="F48" s="47">
        <v>43480</v>
      </c>
      <c r="G48" s="47">
        <v>43493</v>
      </c>
      <c r="H48" s="47">
        <v>43507</v>
      </c>
      <c r="I48" s="47">
        <v>43486</v>
      </c>
      <c r="J48" s="61" t="s">
        <v>12</v>
      </c>
      <c r="K48" s="21"/>
      <c r="L48" s="48" t="s">
        <v>78</v>
      </c>
      <c r="M48" s="21"/>
      <c r="N48" s="22" t="s">
        <v>10</v>
      </c>
      <c r="O48" s="19"/>
      <c r="P48" s="22"/>
      <c r="Q48" s="39"/>
      <c r="R48" s="19"/>
      <c r="Y48" s="30"/>
      <c r="Z48" s="30"/>
      <c r="AC48" s="30"/>
    </row>
    <row r="49" spans="1:29" s="10" customFormat="1" ht="30" customHeight="1" x14ac:dyDescent="0.2">
      <c r="A49" s="22" t="s">
        <v>138</v>
      </c>
      <c r="B49" s="38" t="s">
        <v>1305</v>
      </c>
      <c r="C49" s="51" t="s">
        <v>43</v>
      </c>
      <c r="D49" s="19"/>
      <c r="E49" s="47">
        <v>43479</v>
      </c>
      <c r="F49" s="47">
        <v>43480</v>
      </c>
      <c r="G49" s="47">
        <v>43493</v>
      </c>
      <c r="H49" s="47">
        <v>43507</v>
      </c>
      <c r="I49" s="47">
        <v>43493</v>
      </c>
      <c r="J49" s="61" t="s">
        <v>12</v>
      </c>
      <c r="K49" s="21"/>
      <c r="L49" s="48" t="s">
        <v>78</v>
      </c>
      <c r="M49" s="21"/>
      <c r="N49" s="22" t="s">
        <v>13</v>
      </c>
      <c r="O49" s="19"/>
      <c r="P49" s="22" t="s">
        <v>16</v>
      </c>
      <c r="Q49" s="39" t="s">
        <v>1306</v>
      </c>
      <c r="R49" s="23"/>
      <c r="S49" s="24"/>
      <c r="Y49" s="30"/>
      <c r="Z49" s="30"/>
      <c r="AC49" s="30"/>
    </row>
    <row r="50" spans="1:29" s="10" customFormat="1" ht="30" customHeight="1" x14ac:dyDescent="0.2">
      <c r="A50" s="22" t="s">
        <v>139</v>
      </c>
      <c r="B50" s="45" t="s">
        <v>1307</v>
      </c>
      <c r="C50" s="51" t="s">
        <v>43</v>
      </c>
      <c r="D50" s="19"/>
      <c r="E50" s="47" t="s">
        <v>25</v>
      </c>
      <c r="F50" s="47" t="s">
        <v>25</v>
      </c>
      <c r="G50" s="47" t="s">
        <v>25</v>
      </c>
      <c r="H50" s="47" t="s">
        <v>25</v>
      </c>
      <c r="I50" s="47" t="s">
        <v>25</v>
      </c>
      <c r="J50" s="67" t="s">
        <v>25</v>
      </c>
      <c r="K50" s="21"/>
      <c r="L50" s="48" t="s">
        <v>80</v>
      </c>
      <c r="M50" s="21"/>
      <c r="N50" s="22" t="s">
        <v>25</v>
      </c>
      <c r="O50" s="19"/>
      <c r="P50" s="22"/>
      <c r="Q50" s="38" t="s">
        <v>2345</v>
      </c>
      <c r="R50" s="23"/>
      <c r="S50" s="24"/>
      <c r="Y50" s="30"/>
      <c r="Z50" s="30"/>
      <c r="AC50" s="30"/>
    </row>
    <row r="51" spans="1:29" s="10" customFormat="1" ht="30" customHeight="1" x14ac:dyDescent="0.2">
      <c r="A51" s="22" t="s">
        <v>140</v>
      </c>
      <c r="B51" s="38" t="s">
        <v>1308</v>
      </c>
      <c r="C51" s="51" t="s">
        <v>43</v>
      </c>
      <c r="D51" s="19"/>
      <c r="E51" s="47">
        <v>43479</v>
      </c>
      <c r="F51" s="47">
        <v>43480</v>
      </c>
      <c r="G51" s="47">
        <v>43493</v>
      </c>
      <c r="H51" s="47">
        <v>43507</v>
      </c>
      <c r="I51" s="47">
        <v>43486</v>
      </c>
      <c r="J51" s="61" t="s">
        <v>12</v>
      </c>
      <c r="K51" s="21"/>
      <c r="L51" s="48" t="s">
        <v>78</v>
      </c>
      <c r="M51" s="21"/>
      <c r="N51" s="22" t="s">
        <v>10</v>
      </c>
      <c r="O51" s="19"/>
      <c r="P51" s="22"/>
      <c r="Q51" s="39"/>
      <c r="R51" s="19"/>
      <c r="S51" s="24"/>
      <c r="Y51" s="30"/>
      <c r="Z51" s="30"/>
      <c r="AC51" s="30"/>
    </row>
    <row r="52" spans="1:29" s="10" customFormat="1" ht="30" customHeight="1" x14ac:dyDescent="0.2">
      <c r="A52" s="22" t="s">
        <v>141</v>
      </c>
      <c r="B52" s="38" t="s">
        <v>1310</v>
      </c>
      <c r="C52" s="51" t="s">
        <v>43</v>
      </c>
      <c r="D52" s="19"/>
      <c r="E52" s="47">
        <v>43452</v>
      </c>
      <c r="F52" s="47">
        <v>43453</v>
      </c>
      <c r="G52" s="47">
        <v>43475</v>
      </c>
      <c r="H52" s="47">
        <v>43489</v>
      </c>
      <c r="I52" s="47">
        <v>43482</v>
      </c>
      <c r="J52" s="61" t="s">
        <v>12</v>
      </c>
      <c r="K52" s="21"/>
      <c r="L52" s="48" t="s">
        <v>78</v>
      </c>
      <c r="M52" s="21"/>
      <c r="N52" s="22" t="s">
        <v>13</v>
      </c>
      <c r="O52" s="19"/>
      <c r="P52" s="22" t="s">
        <v>16</v>
      </c>
      <c r="Q52" s="39"/>
      <c r="R52" s="23"/>
      <c r="S52" s="24"/>
      <c r="Y52" s="30"/>
      <c r="Z52" s="30"/>
      <c r="AC52" s="30"/>
    </row>
    <row r="53" spans="1:29" s="10" customFormat="1" ht="30" customHeight="1" x14ac:dyDescent="0.2">
      <c r="A53" s="22" t="s">
        <v>142</v>
      </c>
      <c r="B53" s="38" t="s">
        <v>1311</v>
      </c>
      <c r="C53" s="22" t="s">
        <v>43</v>
      </c>
      <c r="D53" s="19"/>
      <c r="E53" s="47" t="s">
        <v>25</v>
      </c>
      <c r="F53" s="47" t="s">
        <v>25</v>
      </c>
      <c r="G53" s="47" t="s">
        <v>25</v>
      </c>
      <c r="H53" s="47" t="s">
        <v>25</v>
      </c>
      <c r="I53" s="47" t="s">
        <v>25</v>
      </c>
      <c r="J53" s="61" t="s">
        <v>25</v>
      </c>
      <c r="K53" s="21"/>
      <c r="L53" s="48" t="s">
        <v>80</v>
      </c>
      <c r="M53" s="21"/>
      <c r="N53" s="22" t="s">
        <v>25</v>
      </c>
      <c r="O53" s="19"/>
      <c r="P53" s="22"/>
      <c r="Q53" s="38" t="s">
        <v>1327</v>
      </c>
      <c r="R53" s="23"/>
      <c r="S53" s="24"/>
      <c r="Y53" s="30"/>
      <c r="Z53" s="30"/>
      <c r="AC53" s="30"/>
    </row>
    <row r="54" spans="1:29" s="10" customFormat="1" ht="30" customHeight="1" x14ac:dyDescent="0.2">
      <c r="A54" s="22" t="s">
        <v>143</v>
      </c>
      <c r="B54" s="38" t="s">
        <v>1312</v>
      </c>
      <c r="C54" s="22" t="s">
        <v>43</v>
      </c>
      <c r="D54" s="19"/>
      <c r="E54" s="47">
        <v>43479</v>
      </c>
      <c r="F54" s="47">
        <v>43480</v>
      </c>
      <c r="G54" s="47">
        <v>43493</v>
      </c>
      <c r="H54" s="47">
        <v>43507</v>
      </c>
      <c r="I54" s="47">
        <v>43501</v>
      </c>
      <c r="J54" s="61" t="s">
        <v>12</v>
      </c>
      <c r="K54" s="21"/>
      <c r="L54" s="48" t="s">
        <v>78</v>
      </c>
      <c r="M54" s="21"/>
      <c r="N54" s="22" t="s">
        <v>10</v>
      </c>
      <c r="O54" s="19"/>
      <c r="P54" s="22"/>
      <c r="Q54" s="39"/>
      <c r="R54" s="19"/>
      <c r="S54" s="24"/>
      <c r="Y54" s="30"/>
      <c r="Z54" s="30"/>
      <c r="AC54" s="30"/>
    </row>
    <row r="55" spans="1:29" s="10" customFormat="1" ht="30" customHeight="1" x14ac:dyDescent="0.2">
      <c r="A55" s="22" t="s">
        <v>144</v>
      </c>
      <c r="B55" s="38" t="s">
        <v>1313</v>
      </c>
      <c r="C55" s="22" t="s">
        <v>43</v>
      </c>
      <c r="D55" s="19"/>
      <c r="E55" s="47">
        <v>43480</v>
      </c>
      <c r="F55" s="47">
        <v>43481</v>
      </c>
      <c r="G55" s="47">
        <v>43494</v>
      </c>
      <c r="H55" s="47">
        <v>43508</v>
      </c>
      <c r="I55" s="47">
        <v>43517</v>
      </c>
      <c r="J55" s="61" t="s">
        <v>24</v>
      </c>
      <c r="K55" s="21"/>
      <c r="L55" s="48" t="s">
        <v>78</v>
      </c>
      <c r="M55" s="21"/>
      <c r="N55" s="22" t="s">
        <v>10</v>
      </c>
      <c r="O55" s="19"/>
      <c r="P55" s="22"/>
      <c r="Q55" s="39"/>
      <c r="R55" s="23"/>
      <c r="S55" s="24"/>
      <c r="Y55" s="30"/>
      <c r="Z55" s="30"/>
      <c r="AC55" s="30"/>
    </row>
    <row r="56" spans="1:29" s="10" customFormat="1" ht="30" customHeight="1" x14ac:dyDescent="0.2">
      <c r="A56" s="22" t="s">
        <v>145</v>
      </c>
      <c r="B56" s="38" t="s">
        <v>1314</v>
      </c>
      <c r="C56" s="22" t="s">
        <v>43</v>
      </c>
      <c r="D56" s="19"/>
      <c r="E56" s="47">
        <v>43480</v>
      </c>
      <c r="F56" s="47">
        <v>43481</v>
      </c>
      <c r="G56" s="47">
        <v>43494</v>
      </c>
      <c r="H56" s="47">
        <v>43508</v>
      </c>
      <c r="I56" s="47">
        <v>43489</v>
      </c>
      <c r="J56" s="61" t="s">
        <v>12</v>
      </c>
      <c r="K56" s="21"/>
      <c r="L56" s="48" t="s">
        <v>78</v>
      </c>
      <c r="M56" s="21"/>
      <c r="N56" s="22" t="s">
        <v>10</v>
      </c>
      <c r="O56" s="19"/>
      <c r="P56" s="22"/>
      <c r="Q56" s="38"/>
      <c r="R56" s="23"/>
      <c r="S56" s="24"/>
      <c r="Y56" s="30"/>
      <c r="Z56" s="30"/>
      <c r="AC56" s="30"/>
    </row>
    <row r="57" spans="1:29" s="10" customFormat="1" ht="30" customHeight="1" x14ac:dyDescent="0.2">
      <c r="A57" s="22" t="s">
        <v>146</v>
      </c>
      <c r="B57" s="38" t="s">
        <v>1315</v>
      </c>
      <c r="C57" s="22" t="s">
        <v>43</v>
      </c>
      <c r="D57" s="19"/>
      <c r="E57" s="47">
        <v>43480</v>
      </c>
      <c r="F57" s="47">
        <v>43481</v>
      </c>
      <c r="G57" s="47">
        <v>43494</v>
      </c>
      <c r="H57" s="47">
        <v>43508</v>
      </c>
      <c r="I57" s="47">
        <v>43529</v>
      </c>
      <c r="J57" s="61" t="s">
        <v>24</v>
      </c>
      <c r="K57" s="21"/>
      <c r="L57" s="48" t="s">
        <v>78</v>
      </c>
      <c r="M57" s="21"/>
      <c r="N57" s="22" t="s">
        <v>19</v>
      </c>
      <c r="O57" s="19"/>
      <c r="P57" s="22"/>
      <c r="Q57" s="39" t="s">
        <v>1599</v>
      </c>
      <c r="R57" s="19"/>
      <c r="S57" s="24"/>
      <c r="Y57" s="30"/>
      <c r="Z57" s="30"/>
      <c r="AC57" s="30"/>
    </row>
    <row r="58" spans="1:29" s="10" customFormat="1" ht="30" customHeight="1" x14ac:dyDescent="0.2">
      <c r="A58" s="22" t="s">
        <v>147</v>
      </c>
      <c r="B58" s="38" t="s">
        <v>1316</v>
      </c>
      <c r="C58" s="22" t="s">
        <v>43</v>
      </c>
      <c r="D58" s="19"/>
      <c r="E58" s="47">
        <v>43480</v>
      </c>
      <c r="F58" s="47">
        <v>43481</v>
      </c>
      <c r="G58" s="47">
        <v>43494</v>
      </c>
      <c r="H58" s="47">
        <v>43508</v>
      </c>
      <c r="I58" s="47">
        <v>43486</v>
      </c>
      <c r="J58" s="61" t="s">
        <v>12</v>
      </c>
      <c r="K58" s="21"/>
      <c r="L58" s="48" t="s">
        <v>78</v>
      </c>
      <c r="M58" s="21"/>
      <c r="N58" s="22" t="s">
        <v>10</v>
      </c>
      <c r="O58" s="19"/>
      <c r="P58" s="22"/>
      <c r="Q58" s="39"/>
      <c r="R58" s="23"/>
      <c r="S58" s="24"/>
      <c r="Y58" s="30"/>
      <c r="Z58" s="30"/>
      <c r="AC58" s="30"/>
    </row>
    <row r="59" spans="1:29" s="10" customFormat="1" ht="30" customHeight="1" x14ac:dyDescent="0.2">
      <c r="A59" s="22" t="s">
        <v>148</v>
      </c>
      <c r="B59" s="38" t="s">
        <v>1317</v>
      </c>
      <c r="C59" s="22" t="s">
        <v>43</v>
      </c>
      <c r="D59" s="19"/>
      <c r="E59" s="47">
        <v>43480</v>
      </c>
      <c r="F59" s="47">
        <v>43481</v>
      </c>
      <c r="G59" s="47">
        <v>43494</v>
      </c>
      <c r="H59" s="47">
        <v>43508</v>
      </c>
      <c r="I59" s="47">
        <v>43494</v>
      </c>
      <c r="J59" s="61" t="s">
        <v>12</v>
      </c>
      <c r="K59" s="21"/>
      <c r="L59" s="48" t="s">
        <v>78</v>
      </c>
      <c r="M59" s="21"/>
      <c r="N59" s="22" t="s">
        <v>10</v>
      </c>
      <c r="O59" s="19"/>
      <c r="P59" s="22"/>
      <c r="Q59" s="38"/>
      <c r="R59" s="23"/>
      <c r="S59" s="24"/>
      <c r="Y59" s="30"/>
      <c r="Z59" s="30"/>
      <c r="AC59" s="30"/>
    </row>
    <row r="60" spans="1:29" s="10" customFormat="1" ht="30" customHeight="1" x14ac:dyDescent="0.2">
      <c r="A60" s="22" t="s">
        <v>149</v>
      </c>
      <c r="B60" s="38" t="s">
        <v>1318</v>
      </c>
      <c r="C60" s="22" t="s">
        <v>43</v>
      </c>
      <c r="D60" s="19"/>
      <c r="E60" s="47">
        <v>43505</v>
      </c>
      <c r="F60" s="47">
        <v>43506</v>
      </c>
      <c r="G60" s="47">
        <v>43519</v>
      </c>
      <c r="H60" s="47">
        <v>43533</v>
      </c>
      <c r="I60" s="47">
        <v>43516</v>
      </c>
      <c r="J60" s="61" t="s">
        <v>12</v>
      </c>
      <c r="K60" s="21"/>
      <c r="L60" s="48" t="s">
        <v>78</v>
      </c>
      <c r="M60" s="21"/>
      <c r="N60" s="22" t="s">
        <v>19</v>
      </c>
      <c r="O60" s="19"/>
      <c r="P60" s="22"/>
      <c r="Q60" s="39" t="s">
        <v>2324</v>
      </c>
      <c r="R60" s="19"/>
      <c r="S60" s="24"/>
      <c r="Y60" s="30"/>
      <c r="Z60" s="30"/>
      <c r="AC60" s="30"/>
    </row>
    <row r="61" spans="1:29" s="10" customFormat="1" ht="30" customHeight="1" x14ac:dyDescent="0.2">
      <c r="A61" s="22" t="s">
        <v>150</v>
      </c>
      <c r="B61" s="38" t="s">
        <v>2541</v>
      </c>
      <c r="C61" s="22" t="s">
        <v>43</v>
      </c>
      <c r="D61" s="19"/>
      <c r="E61" s="47">
        <v>43480</v>
      </c>
      <c r="F61" s="47">
        <v>43481</v>
      </c>
      <c r="G61" s="47">
        <v>43494</v>
      </c>
      <c r="H61" s="47">
        <v>43511</v>
      </c>
      <c r="I61" s="47">
        <v>43496</v>
      </c>
      <c r="J61" s="67" t="s">
        <v>12</v>
      </c>
      <c r="K61" s="21"/>
      <c r="L61" s="48" t="s">
        <v>78</v>
      </c>
      <c r="M61" s="21"/>
      <c r="N61" s="22" t="s">
        <v>10</v>
      </c>
      <c r="O61" s="19"/>
      <c r="P61" s="22"/>
      <c r="Q61" s="39" t="s">
        <v>1526</v>
      </c>
      <c r="R61" s="23"/>
      <c r="S61" s="24"/>
      <c r="Y61" s="30"/>
      <c r="Z61" s="30"/>
      <c r="AC61" s="30"/>
    </row>
    <row r="62" spans="1:29" s="10" customFormat="1" ht="30" customHeight="1" x14ac:dyDescent="0.2">
      <c r="A62" s="22" t="s">
        <v>151</v>
      </c>
      <c r="B62" s="38" t="s">
        <v>1319</v>
      </c>
      <c r="C62" s="22" t="s">
        <v>43</v>
      </c>
      <c r="D62" s="19"/>
      <c r="E62" s="47">
        <v>43480</v>
      </c>
      <c r="F62" s="47">
        <v>43481</v>
      </c>
      <c r="G62" s="47">
        <v>43494</v>
      </c>
      <c r="H62" s="47">
        <v>43508</v>
      </c>
      <c r="I62" s="47">
        <v>43504</v>
      </c>
      <c r="J62" s="61" t="s">
        <v>12</v>
      </c>
      <c r="K62" s="21"/>
      <c r="L62" s="48" t="s">
        <v>78</v>
      </c>
      <c r="M62" s="21"/>
      <c r="N62" s="22" t="s">
        <v>10</v>
      </c>
      <c r="O62" s="19"/>
      <c r="P62" s="22"/>
      <c r="Q62" s="38"/>
      <c r="R62" s="23"/>
      <c r="S62" s="24"/>
      <c r="Y62" s="30"/>
      <c r="Z62" s="30"/>
      <c r="AC62" s="30"/>
    </row>
    <row r="63" spans="1:29" s="10" customFormat="1" ht="30" customHeight="1" x14ac:dyDescent="0.2">
      <c r="A63" s="22" t="s">
        <v>152</v>
      </c>
      <c r="B63" s="38" t="s">
        <v>1320</v>
      </c>
      <c r="C63" s="22" t="s">
        <v>43</v>
      </c>
      <c r="D63" s="19"/>
      <c r="E63" s="47">
        <v>43480</v>
      </c>
      <c r="F63" s="47">
        <v>43481</v>
      </c>
      <c r="G63" s="47">
        <v>43494</v>
      </c>
      <c r="H63" s="47">
        <v>43508</v>
      </c>
      <c r="I63" s="47">
        <v>43494</v>
      </c>
      <c r="J63" s="61" t="s">
        <v>12</v>
      </c>
      <c r="K63" s="21"/>
      <c r="L63" s="48" t="s">
        <v>78</v>
      </c>
      <c r="M63" s="21"/>
      <c r="N63" s="22" t="s">
        <v>10</v>
      </c>
      <c r="O63" s="19"/>
      <c r="P63" s="22"/>
      <c r="Q63" s="39"/>
      <c r="R63" s="19"/>
      <c r="S63" s="24"/>
      <c r="Y63" s="30"/>
      <c r="Z63" s="30"/>
      <c r="AC63" s="30"/>
    </row>
    <row r="64" spans="1:29" s="10" customFormat="1" ht="30" customHeight="1" x14ac:dyDescent="0.2">
      <c r="A64" s="22" t="s">
        <v>153</v>
      </c>
      <c r="B64" s="38" t="s">
        <v>1321</v>
      </c>
      <c r="C64" s="22" t="s">
        <v>43</v>
      </c>
      <c r="D64" s="19"/>
      <c r="E64" s="47">
        <v>43480</v>
      </c>
      <c r="F64" s="47">
        <v>43481</v>
      </c>
      <c r="G64" s="47">
        <v>43494</v>
      </c>
      <c r="H64" s="47">
        <v>43508</v>
      </c>
      <c r="I64" s="47">
        <v>43495</v>
      </c>
      <c r="J64" s="61" t="s">
        <v>12</v>
      </c>
      <c r="K64" s="21"/>
      <c r="L64" s="48" t="s">
        <v>78</v>
      </c>
      <c r="M64" s="21"/>
      <c r="N64" s="22" t="s">
        <v>10</v>
      </c>
      <c r="O64" s="19"/>
      <c r="P64" s="22"/>
      <c r="Q64" s="39"/>
      <c r="R64" s="23"/>
      <c r="S64" s="24"/>
      <c r="Y64" s="30"/>
      <c r="Z64" s="30"/>
      <c r="AC64" s="30"/>
    </row>
    <row r="65" spans="1:29" s="10" customFormat="1" ht="30" customHeight="1" x14ac:dyDescent="0.2">
      <c r="A65" s="22" t="s">
        <v>154</v>
      </c>
      <c r="B65" s="38" t="s">
        <v>1322</v>
      </c>
      <c r="C65" s="22" t="s">
        <v>43</v>
      </c>
      <c r="D65" s="19"/>
      <c r="E65" s="47">
        <v>43480</v>
      </c>
      <c r="F65" s="47">
        <v>43481</v>
      </c>
      <c r="G65" s="47">
        <v>43494</v>
      </c>
      <c r="H65" s="47">
        <v>43508</v>
      </c>
      <c r="I65" s="47">
        <v>43495</v>
      </c>
      <c r="J65" s="61" t="s">
        <v>12</v>
      </c>
      <c r="K65" s="21"/>
      <c r="L65" s="48" t="s">
        <v>78</v>
      </c>
      <c r="M65" s="21"/>
      <c r="N65" s="22" t="s">
        <v>10</v>
      </c>
      <c r="O65" s="19"/>
      <c r="P65" s="22"/>
      <c r="Q65" s="38"/>
      <c r="R65" s="23"/>
      <c r="S65" s="24"/>
      <c r="Y65" s="30"/>
      <c r="Z65" s="30"/>
      <c r="AC65" s="30"/>
    </row>
    <row r="66" spans="1:29" s="10" customFormat="1" ht="30" customHeight="1" x14ac:dyDescent="0.2">
      <c r="A66" s="22" t="s">
        <v>155</v>
      </c>
      <c r="B66" s="38" t="s">
        <v>1323</v>
      </c>
      <c r="C66" s="22" t="s">
        <v>43</v>
      </c>
      <c r="D66" s="19"/>
      <c r="E66" s="47">
        <v>43480</v>
      </c>
      <c r="F66" s="47">
        <v>43481</v>
      </c>
      <c r="G66" s="47">
        <v>43494</v>
      </c>
      <c r="H66" s="47">
        <v>43508</v>
      </c>
      <c r="I66" s="47">
        <v>43483</v>
      </c>
      <c r="J66" s="61" t="s">
        <v>12</v>
      </c>
      <c r="K66" s="21"/>
      <c r="L66" s="48" t="s">
        <v>78</v>
      </c>
      <c r="M66" s="21"/>
      <c r="N66" s="22" t="s">
        <v>10</v>
      </c>
      <c r="O66" s="19"/>
      <c r="P66" s="22"/>
      <c r="Q66" s="39"/>
      <c r="R66" s="19"/>
      <c r="S66" s="24"/>
      <c r="Y66" s="30"/>
      <c r="Z66" s="30"/>
      <c r="AC66" s="30"/>
    </row>
    <row r="67" spans="1:29" s="10" customFormat="1" ht="30" customHeight="1" x14ac:dyDescent="0.2">
      <c r="A67" s="22" t="s">
        <v>156</v>
      </c>
      <c r="B67" s="38" t="s">
        <v>2542</v>
      </c>
      <c r="C67" s="22" t="s">
        <v>43</v>
      </c>
      <c r="D67" s="19"/>
      <c r="E67" s="47">
        <v>43474</v>
      </c>
      <c r="F67" s="47">
        <v>43475</v>
      </c>
      <c r="G67" s="47">
        <v>43488</v>
      </c>
      <c r="H67" s="47">
        <v>43502</v>
      </c>
      <c r="I67" s="47">
        <v>43482</v>
      </c>
      <c r="J67" s="61" t="s">
        <v>12</v>
      </c>
      <c r="K67" s="21"/>
      <c r="L67" s="48" t="s">
        <v>78</v>
      </c>
      <c r="M67" s="21"/>
      <c r="N67" s="22" t="s">
        <v>10</v>
      </c>
      <c r="O67" s="19"/>
      <c r="P67" s="22"/>
      <c r="Q67" s="39"/>
      <c r="R67" s="23"/>
      <c r="S67" s="24"/>
      <c r="Y67" s="30"/>
      <c r="Z67" s="30"/>
      <c r="AC67" s="30"/>
    </row>
    <row r="68" spans="1:29" s="10" customFormat="1" ht="30" customHeight="1" x14ac:dyDescent="0.2">
      <c r="A68" s="22" t="s">
        <v>157</v>
      </c>
      <c r="B68" s="38" t="s">
        <v>2543</v>
      </c>
      <c r="C68" s="22" t="s">
        <v>43</v>
      </c>
      <c r="D68" s="19"/>
      <c r="E68" s="47">
        <v>43480</v>
      </c>
      <c r="F68" s="47">
        <v>43481</v>
      </c>
      <c r="G68" s="47">
        <v>43494</v>
      </c>
      <c r="H68" s="47">
        <v>43508</v>
      </c>
      <c r="I68" s="47">
        <v>43482</v>
      </c>
      <c r="J68" s="61" t="s">
        <v>12</v>
      </c>
      <c r="K68" s="21"/>
      <c r="L68" s="48" t="s">
        <v>78</v>
      </c>
      <c r="M68" s="21"/>
      <c r="N68" s="22" t="s">
        <v>11</v>
      </c>
      <c r="O68" s="19"/>
      <c r="P68" s="22" t="s">
        <v>40</v>
      </c>
      <c r="Q68" s="38" t="s">
        <v>2245</v>
      </c>
      <c r="R68" s="23"/>
      <c r="S68" s="24"/>
      <c r="Y68" s="30"/>
      <c r="Z68" s="30"/>
      <c r="AC68" s="30"/>
    </row>
    <row r="69" spans="1:29" s="10" customFormat="1" ht="30" customHeight="1" x14ac:dyDescent="0.2">
      <c r="A69" s="22" t="s">
        <v>158</v>
      </c>
      <c r="B69" s="38" t="s">
        <v>1324</v>
      </c>
      <c r="C69" s="22" t="s">
        <v>43</v>
      </c>
      <c r="D69" s="19"/>
      <c r="E69" s="47">
        <v>43481</v>
      </c>
      <c r="F69" s="47">
        <v>43482</v>
      </c>
      <c r="G69" s="47">
        <v>43495</v>
      </c>
      <c r="H69" s="47">
        <v>43509</v>
      </c>
      <c r="I69" s="47">
        <v>43504</v>
      </c>
      <c r="J69" s="61" t="s">
        <v>12</v>
      </c>
      <c r="K69" s="21"/>
      <c r="L69" s="48" t="s">
        <v>78</v>
      </c>
      <c r="M69" s="21"/>
      <c r="N69" s="22" t="s">
        <v>10</v>
      </c>
      <c r="O69" s="19"/>
      <c r="P69" s="22"/>
      <c r="Q69" s="39"/>
      <c r="R69" s="19"/>
      <c r="S69" s="24"/>
      <c r="Y69" s="30"/>
      <c r="Z69" s="30"/>
      <c r="AC69" s="30"/>
    </row>
    <row r="70" spans="1:29" s="10" customFormat="1" ht="30" customHeight="1" x14ac:dyDescent="0.2">
      <c r="A70" s="22" t="s">
        <v>159</v>
      </c>
      <c r="B70" s="38" t="s">
        <v>2544</v>
      </c>
      <c r="C70" s="22" t="s">
        <v>43</v>
      </c>
      <c r="D70" s="19"/>
      <c r="E70" s="47">
        <v>43481</v>
      </c>
      <c r="F70" s="47">
        <v>43482</v>
      </c>
      <c r="G70" s="47">
        <v>43495</v>
      </c>
      <c r="H70" s="47">
        <v>43509</v>
      </c>
      <c r="I70" s="47">
        <v>43483</v>
      </c>
      <c r="J70" s="61" t="s">
        <v>12</v>
      </c>
      <c r="K70" s="21"/>
      <c r="L70" s="48" t="s">
        <v>78</v>
      </c>
      <c r="M70" s="21"/>
      <c r="N70" s="22" t="s">
        <v>10</v>
      </c>
      <c r="O70" s="19"/>
      <c r="P70" s="22"/>
      <c r="Q70" s="39"/>
      <c r="R70" s="23"/>
      <c r="S70" s="24"/>
      <c r="Y70" s="30"/>
      <c r="Z70" s="30"/>
      <c r="AC70" s="30"/>
    </row>
    <row r="71" spans="1:29" s="10" customFormat="1" ht="30" customHeight="1" x14ac:dyDescent="0.2">
      <c r="A71" s="22" t="s">
        <v>160</v>
      </c>
      <c r="B71" s="38" t="s">
        <v>2545</v>
      </c>
      <c r="C71" s="22" t="s">
        <v>43</v>
      </c>
      <c r="D71" s="19"/>
      <c r="E71" s="47">
        <v>43481</v>
      </c>
      <c r="F71" s="47">
        <v>43482</v>
      </c>
      <c r="G71" s="47">
        <v>43495</v>
      </c>
      <c r="H71" s="47">
        <v>43509</v>
      </c>
      <c r="I71" s="47">
        <v>43514</v>
      </c>
      <c r="J71" s="61" t="s">
        <v>24</v>
      </c>
      <c r="K71" s="21"/>
      <c r="L71" s="48" t="s">
        <v>78</v>
      </c>
      <c r="M71" s="21"/>
      <c r="N71" s="22" t="s">
        <v>10</v>
      </c>
      <c r="O71" s="19"/>
      <c r="P71" s="22"/>
      <c r="Q71" s="38"/>
      <c r="R71" s="23"/>
      <c r="S71" s="24"/>
      <c r="Y71" s="30"/>
      <c r="Z71" s="30"/>
      <c r="AC71" s="30"/>
    </row>
    <row r="72" spans="1:29" s="10" customFormat="1" ht="30" customHeight="1" x14ac:dyDescent="0.2">
      <c r="A72" s="22" t="s">
        <v>161</v>
      </c>
      <c r="B72" s="38" t="s">
        <v>1325</v>
      </c>
      <c r="C72" s="22" t="s">
        <v>43</v>
      </c>
      <c r="D72" s="19"/>
      <c r="E72" s="47">
        <v>43481</v>
      </c>
      <c r="F72" s="47">
        <v>43483</v>
      </c>
      <c r="G72" s="47">
        <v>43497</v>
      </c>
      <c r="H72" s="47">
        <v>43514</v>
      </c>
      <c r="I72" s="47">
        <v>43550</v>
      </c>
      <c r="J72" s="67" t="s">
        <v>24</v>
      </c>
      <c r="K72" s="21"/>
      <c r="L72" s="48" t="s">
        <v>78</v>
      </c>
      <c r="M72" s="21"/>
      <c r="N72" s="22" t="s">
        <v>10</v>
      </c>
      <c r="O72" s="19"/>
      <c r="P72" s="22"/>
      <c r="Q72" s="39" t="s">
        <v>1527</v>
      </c>
      <c r="R72" s="19"/>
      <c r="S72" s="24"/>
      <c r="Y72" s="30"/>
      <c r="Z72" s="30"/>
      <c r="AC72" s="30"/>
    </row>
    <row r="73" spans="1:29" s="10" customFormat="1" ht="30" customHeight="1" x14ac:dyDescent="0.2">
      <c r="A73" s="22" t="s">
        <v>162</v>
      </c>
      <c r="B73" s="38" t="s">
        <v>1326</v>
      </c>
      <c r="C73" s="22" t="s">
        <v>43</v>
      </c>
      <c r="D73" s="19"/>
      <c r="E73" s="47">
        <v>43481</v>
      </c>
      <c r="F73" s="47">
        <v>43482</v>
      </c>
      <c r="G73" s="47">
        <v>43495</v>
      </c>
      <c r="H73" s="47">
        <v>43509</v>
      </c>
      <c r="I73" s="47">
        <v>43496</v>
      </c>
      <c r="J73" s="61" t="s">
        <v>12</v>
      </c>
      <c r="K73" s="21"/>
      <c r="L73" s="48" t="s">
        <v>78</v>
      </c>
      <c r="M73" s="21"/>
      <c r="N73" s="22" t="s">
        <v>13</v>
      </c>
      <c r="O73" s="19"/>
      <c r="P73" s="22" t="s">
        <v>16</v>
      </c>
      <c r="Q73" s="39"/>
      <c r="R73" s="23"/>
      <c r="S73" s="24"/>
      <c r="Y73" s="30"/>
      <c r="Z73" s="30"/>
      <c r="AC73" s="30"/>
    </row>
    <row r="74" spans="1:29" s="10" customFormat="1" ht="30" customHeight="1" x14ac:dyDescent="0.2">
      <c r="A74" s="22" t="s">
        <v>163</v>
      </c>
      <c r="B74" s="38" t="s">
        <v>1328</v>
      </c>
      <c r="C74" s="22" t="s">
        <v>43</v>
      </c>
      <c r="D74" s="19"/>
      <c r="E74" s="47">
        <v>43482</v>
      </c>
      <c r="F74" s="47">
        <v>43483</v>
      </c>
      <c r="G74" s="47">
        <v>43496</v>
      </c>
      <c r="H74" s="47">
        <v>43510</v>
      </c>
      <c r="I74" s="47">
        <v>43516</v>
      </c>
      <c r="J74" s="61" t="s">
        <v>24</v>
      </c>
      <c r="K74" s="21"/>
      <c r="L74" s="48" t="s">
        <v>78</v>
      </c>
      <c r="M74" s="21"/>
      <c r="N74" s="22" t="s">
        <v>10</v>
      </c>
      <c r="O74" s="19"/>
      <c r="P74" s="22"/>
      <c r="Q74" s="38"/>
      <c r="R74" s="23"/>
      <c r="S74" s="24"/>
      <c r="Y74" s="30"/>
      <c r="Z74" s="30"/>
      <c r="AC74" s="30"/>
    </row>
    <row r="75" spans="1:29" s="10" customFormat="1" ht="30" customHeight="1" x14ac:dyDescent="0.2">
      <c r="A75" s="22" t="s">
        <v>164</v>
      </c>
      <c r="B75" s="38" t="s">
        <v>1329</v>
      </c>
      <c r="C75" s="22" t="s">
        <v>43</v>
      </c>
      <c r="D75" s="19"/>
      <c r="E75" s="47">
        <v>43482</v>
      </c>
      <c r="F75" s="47">
        <v>43483</v>
      </c>
      <c r="G75" s="47">
        <v>43496</v>
      </c>
      <c r="H75" s="47">
        <v>43510</v>
      </c>
      <c r="I75" s="47">
        <v>43489</v>
      </c>
      <c r="J75" s="61" t="s">
        <v>12</v>
      </c>
      <c r="K75" s="21"/>
      <c r="L75" s="48" t="s">
        <v>78</v>
      </c>
      <c r="M75" s="21"/>
      <c r="N75" s="22" t="s">
        <v>10</v>
      </c>
      <c r="O75" s="19"/>
      <c r="P75" s="22"/>
      <c r="Q75" s="39"/>
      <c r="R75" s="19"/>
      <c r="S75" s="24"/>
      <c r="Y75" s="30"/>
      <c r="Z75" s="30"/>
      <c r="AC75" s="30"/>
    </row>
    <row r="76" spans="1:29" s="10" customFormat="1" ht="30" customHeight="1" x14ac:dyDescent="0.2">
      <c r="A76" s="22" t="s">
        <v>165</v>
      </c>
      <c r="B76" s="38" t="s">
        <v>1330</v>
      </c>
      <c r="C76" s="22" t="s">
        <v>43</v>
      </c>
      <c r="D76" s="19"/>
      <c r="E76" s="47">
        <v>43482</v>
      </c>
      <c r="F76" s="47">
        <v>43483</v>
      </c>
      <c r="G76" s="47">
        <v>43496</v>
      </c>
      <c r="H76" s="47">
        <v>43510</v>
      </c>
      <c r="I76" s="47">
        <v>43496</v>
      </c>
      <c r="J76" s="61" t="s">
        <v>12</v>
      </c>
      <c r="K76" s="21"/>
      <c r="L76" s="48" t="s">
        <v>78</v>
      </c>
      <c r="M76" s="21"/>
      <c r="N76" s="22" t="s">
        <v>10</v>
      </c>
      <c r="O76" s="19"/>
      <c r="P76" s="22"/>
      <c r="Q76" s="39"/>
      <c r="R76" s="23"/>
      <c r="S76" s="24"/>
      <c r="Y76" s="30"/>
      <c r="Z76" s="30"/>
      <c r="AC76" s="30"/>
    </row>
    <row r="77" spans="1:29" s="10" customFormat="1" ht="30" customHeight="1" x14ac:dyDescent="0.2">
      <c r="A77" s="49" t="s">
        <v>166</v>
      </c>
      <c r="B77" s="50" t="s">
        <v>1331</v>
      </c>
      <c r="C77" s="49" t="s">
        <v>43</v>
      </c>
      <c r="D77" s="46"/>
      <c r="E77" s="159">
        <v>43483</v>
      </c>
      <c r="F77" s="159">
        <v>43486</v>
      </c>
      <c r="G77" s="159">
        <v>43497</v>
      </c>
      <c r="H77" s="159">
        <v>43511</v>
      </c>
      <c r="I77" s="47">
        <v>43501</v>
      </c>
      <c r="J77" s="61" t="s">
        <v>12</v>
      </c>
      <c r="K77" s="21"/>
      <c r="L77" s="48" t="s">
        <v>78</v>
      </c>
      <c r="M77" s="21"/>
      <c r="N77" s="22" t="s">
        <v>10</v>
      </c>
      <c r="O77" s="19"/>
      <c r="P77" s="22"/>
      <c r="Q77" s="38"/>
      <c r="R77" s="23"/>
      <c r="S77" s="24"/>
      <c r="Y77" s="30"/>
      <c r="Z77" s="30"/>
      <c r="AC77" s="30"/>
    </row>
    <row r="78" spans="1:29" s="10" customFormat="1" ht="30" customHeight="1" x14ac:dyDescent="0.2">
      <c r="A78" s="49" t="s">
        <v>167</v>
      </c>
      <c r="B78" s="50" t="s">
        <v>1332</v>
      </c>
      <c r="C78" s="49" t="s">
        <v>43</v>
      </c>
      <c r="D78" s="46"/>
      <c r="E78" s="159">
        <v>43483</v>
      </c>
      <c r="F78" s="159">
        <v>43486</v>
      </c>
      <c r="G78" s="159">
        <v>43497</v>
      </c>
      <c r="H78" s="159">
        <v>43511</v>
      </c>
      <c r="I78" s="47">
        <v>43494</v>
      </c>
      <c r="J78" s="61" t="s">
        <v>12</v>
      </c>
      <c r="K78" s="21"/>
      <c r="L78" s="48" t="s">
        <v>78</v>
      </c>
      <c r="M78" s="21"/>
      <c r="N78" s="22" t="s">
        <v>10</v>
      </c>
      <c r="O78" s="19"/>
      <c r="P78" s="22"/>
      <c r="Q78" s="39"/>
      <c r="R78" s="19"/>
      <c r="S78" s="24"/>
      <c r="Y78" s="30"/>
      <c r="Z78" s="30"/>
      <c r="AC78" s="30"/>
    </row>
    <row r="79" spans="1:29" s="10" customFormat="1" ht="30" customHeight="1" x14ac:dyDescent="0.2">
      <c r="A79" s="49" t="s">
        <v>168</v>
      </c>
      <c r="B79" s="50" t="s">
        <v>1333</v>
      </c>
      <c r="C79" s="49" t="s">
        <v>43</v>
      </c>
      <c r="D79" s="46"/>
      <c r="E79" s="159">
        <v>43483</v>
      </c>
      <c r="F79" s="159">
        <v>43486</v>
      </c>
      <c r="G79" s="159">
        <v>43497</v>
      </c>
      <c r="H79" s="159">
        <v>43511</v>
      </c>
      <c r="I79" s="47">
        <v>43502</v>
      </c>
      <c r="J79" s="61" t="s">
        <v>12</v>
      </c>
      <c r="K79" s="21"/>
      <c r="L79" s="48" t="s">
        <v>78</v>
      </c>
      <c r="M79" s="21"/>
      <c r="N79" s="22" t="s">
        <v>10</v>
      </c>
      <c r="O79" s="19"/>
      <c r="P79" s="22"/>
      <c r="Q79" s="39"/>
      <c r="R79" s="23"/>
      <c r="S79" s="24"/>
      <c r="Y79" s="30"/>
      <c r="Z79" s="30"/>
      <c r="AC79" s="30"/>
    </row>
    <row r="80" spans="1:29" s="10" customFormat="1" ht="30" customHeight="1" x14ac:dyDescent="0.2">
      <c r="A80" s="49" t="s">
        <v>169</v>
      </c>
      <c r="B80" s="50" t="s">
        <v>1336</v>
      </c>
      <c r="C80" s="49" t="s">
        <v>43</v>
      </c>
      <c r="D80" s="46"/>
      <c r="E80" s="159">
        <v>43483</v>
      </c>
      <c r="F80" s="159">
        <v>43486</v>
      </c>
      <c r="G80" s="159">
        <v>43497</v>
      </c>
      <c r="H80" s="159">
        <v>43511</v>
      </c>
      <c r="I80" s="47">
        <v>43488</v>
      </c>
      <c r="J80" s="61" t="s">
        <v>12</v>
      </c>
      <c r="K80" s="21"/>
      <c r="L80" s="48" t="s">
        <v>78</v>
      </c>
      <c r="M80" s="21"/>
      <c r="N80" s="22" t="s">
        <v>10</v>
      </c>
      <c r="O80" s="19"/>
      <c r="P80" s="22"/>
      <c r="Q80" s="38"/>
      <c r="R80" s="23"/>
      <c r="S80" s="24"/>
      <c r="Y80" s="30"/>
      <c r="Z80" s="30"/>
      <c r="AC80" s="30"/>
    </row>
    <row r="81" spans="1:29" s="10" customFormat="1" ht="30" customHeight="1" x14ac:dyDescent="0.2">
      <c r="A81" s="49" t="s">
        <v>170</v>
      </c>
      <c r="B81" s="50" t="s">
        <v>1334</v>
      </c>
      <c r="C81" s="49" t="s">
        <v>43</v>
      </c>
      <c r="D81" s="46"/>
      <c r="E81" s="127">
        <v>43483</v>
      </c>
      <c r="F81" s="127">
        <v>43486</v>
      </c>
      <c r="G81" s="127">
        <v>43497</v>
      </c>
      <c r="H81" s="127">
        <v>43511</v>
      </c>
      <c r="I81" s="47">
        <v>43501</v>
      </c>
      <c r="J81" s="61" t="s">
        <v>12</v>
      </c>
      <c r="K81" s="21"/>
      <c r="L81" s="48" t="s">
        <v>78</v>
      </c>
      <c r="M81" s="21"/>
      <c r="N81" s="22" t="s">
        <v>13</v>
      </c>
      <c r="O81" s="19"/>
      <c r="P81" s="22" t="s">
        <v>16</v>
      </c>
      <c r="Q81" s="39"/>
      <c r="R81" s="19"/>
      <c r="S81" s="24"/>
      <c r="Y81" s="30"/>
      <c r="Z81" s="30"/>
      <c r="AC81" s="30"/>
    </row>
    <row r="82" spans="1:29" s="10" customFormat="1" ht="30" customHeight="1" x14ac:dyDescent="0.2">
      <c r="A82" s="49" t="s">
        <v>171</v>
      </c>
      <c r="B82" s="50" t="s">
        <v>1335</v>
      </c>
      <c r="C82" s="49" t="s">
        <v>43</v>
      </c>
      <c r="D82" s="46"/>
      <c r="E82" s="127">
        <v>43483</v>
      </c>
      <c r="F82" s="127">
        <v>43486</v>
      </c>
      <c r="G82" s="127">
        <v>43497</v>
      </c>
      <c r="H82" s="127">
        <v>43511</v>
      </c>
      <c r="I82" s="47">
        <v>43494</v>
      </c>
      <c r="J82" s="61" t="s">
        <v>12</v>
      </c>
      <c r="K82" s="21"/>
      <c r="L82" s="48" t="s">
        <v>78</v>
      </c>
      <c r="M82" s="21"/>
      <c r="N82" s="22" t="s">
        <v>10</v>
      </c>
      <c r="O82" s="19"/>
      <c r="P82" s="22"/>
      <c r="Q82" s="39"/>
      <c r="R82" s="23"/>
      <c r="S82" s="24"/>
      <c r="Y82" s="30"/>
      <c r="Z82" s="30"/>
      <c r="AC82" s="30"/>
    </row>
    <row r="83" spans="1:29" s="10" customFormat="1" ht="30" customHeight="1" x14ac:dyDescent="0.2">
      <c r="A83" s="49" t="s">
        <v>172</v>
      </c>
      <c r="B83" s="50" t="s">
        <v>1338</v>
      </c>
      <c r="C83" s="49" t="s">
        <v>43</v>
      </c>
      <c r="D83" s="46"/>
      <c r="E83" s="159">
        <v>43483</v>
      </c>
      <c r="F83" s="159">
        <v>43486</v>
      </c>
      <c r="G83" s="159">
        <v>43497</v>
      </c>
      <c r="H83" s="159">
        <v>43511</v>
      </c>
      <c r="I83" s="47">
        <v>43488</v>
      </c>
      <c r="J83" s="61" t="s">
        <v>12</v>
      </c>
      <c r="K83" s="21"/>
      <c r="L83" s="48" t="s">
        <v>78</v>
      </c>
      <c r="M83" s="21"/>
      <c r="N83" s="22" t="s">
        <v>10</v>
      </c>
      <c r="O83" s="19"/>
      <c r="P83" s="22"/>
      <c r="Q83" s="38"/>
      <c r="R83" s="23"/>
      <c r="S83" s="24"/>
      <c r="Y83" s="30"/>
      <c r="Z83" s="30"/>
      <c r="AC83" s="30"/>
    </row>
    <row r="84" spans="1:29" s="10" customFormat="1" ht="30" customHeight="1" x14ac:dyDescent="0.2">
      <c r="A84" s="49" t="s">
        <v>173</v>
      </c>
      <c r="B84" s="50" t="s">
        <v>1339</v>
      </c>
      <c r="C84" s="49" t="s">
        <v>43</v>
      </c>
      <c r="D84" s="46"/>
      <c r="E84" s="159">
        <v>43483</v>
      </c>
      <c r="F84" s="159">
        <v>43486</v>
      </c>
      <c r="G84" s="159">
        <v>43497</v>
      </c>
      <c r="H84" s="159">
        <v>43511</v>
      </c>
      <c r="I84" s="47">
        <v>43490</v>
      </c>
      <c r="J84" s="61" t="s">
        <v>12</v>
      </c>
      <c r="K84" s="21"/>
      <c r="L84" s="48" t="s">
        <v>78</v>
      </c>
      <c r="M84" s="21"/>
      <c r="N84" s="22" t="s">
        <v>10</v>
      </c>
      <c r="O84" s="19"/>
      <c r="P84" s="22"/>
      <c r="Q84" s="39"/>
      <c r="R84" s="19"/>
      <c r="S84" s="24"/>
      <c r="Y84" s="30"/>
      <c r="Z84" s="30"/>
      <c r="AC84" s="30"/>
    </row>
    <row r="85" spans="1:29" s="10" customFormat="1" ht="30" customHeight="1" x14ac:dyDescent="0.2">
      <c r="A85" s="49" t="s">
        <v>174</v>
      </c>
      <c r="B85" s="50" t="s">
        <v>1340</v>
      </c>
      <c r="C85" s="49" t="s">
        <v>43</v>
      </c>
      <c r="D85" s="46"/>
      <c r="E85" s="159">
        <v>43486</v>
      </c>
      <c r="F85" s="159">
        <v>43487</v>
      </c>
      <c r="G85" s="159">
        <v>43500</v>
      </c>
      <c r="H85" s="159">
        <v>43514</v>
      </c>
      <c r="I85" s="47">
        <v>43487</v>
      </c>
      <c r="J85" s="61" t="s">
        <v>12</v>
      </c>
      <c r="K85" s="21"/>
      <c r="L85" s="48" t="s">
        <v>78</v>
      </c>
      <c r="M85" s="21"/>
      <c r="N85" s="22" t="s">
        <v>10</v>
      </c>
      <c r="O85" s="19"/>
      <c r="P85" s="22"/>
      <c r="Q85" s="39"/>
      <c r="R85" s="23"/>
      <c r="S85" s="24"/>
      <c r="Y85" s="30"/>
      <c r="Z85" s="30"/>
      <c r="AC85" s="30"/>
    </row>
    <row r="86" spans="1:29" s="10" customFormat="1" ht="30" customHeight="1" x14ac:dyDescent="0.2">
      <c r="A86" s="49" t="s">
        <v>175</v>
      </c>
      <c r="B86" s="50" t="s">
        <v>1341</v>
      </c>
      <c r="C86" s="49" t="s">
        <v>43</v>
      </c>
      <c r="D86" s="46"/>
      <c r="E86" s="159">
        <v>43486</v>
      </c>
      <c r="F86" s="159">
        <v>43487</v>
      </c>
      <c r="G86" s="159">
        <v>43500</v>
      </c>
      <c r="H86" s="159">
        <v>43514</v>
      </c>
      <c r="I86" s="47">
        <v>43489</v>
      </c>
      <c r="J86" s="61" t="s">
        <v>12</v>
      </c>
      <c r="K86" s="21"/>
      <c r="L86" s="48" t="s">
        <v>78</v>
      </c>
      <c r="M86" s="21"/>
      <c r="N86" s="22" t="s">
        <v>10</v>
      </c>
      <c r="O86" s="19"/>
      <c r="P86" s="22"/>
      <c r="Q86" s="38"/>
      <c r="R86" s="23"/>
      <c r="S86" s="24"/>
      <c r="Y86" s="30"/>
      <c r="Z86" s="30"/>
      <c r="AC86" s="30"/>
    </row>
    <row r="87" spans="1:29" s="10" customFormat="1" ht="30" customHeight="1" x14ac:dyDescent="0.2">
      <c r="A87" s="49" t="s">
        <v>176</v>
      </c>
      <c r="B87" s="50" t="s">
        <v>1342</v>
      </c>
      <c r="C87" s="49" t="s">
        <v>43</v>
      </c>
      <c r="D87" s="46"/>
      <c r="E87" s="159">
        <v>43486</v>
      </c>
      <c r="F87" s="159">
        <v>43487</v>
      </c>
      <c r="G87" s="159">
        <v>43500</v>
      </c>
      <c r="H87" s="159">
        <v>43514</v>
      </c>
      <c r="I87" s="47">
        <v>43500</v>
      </c>
      <c r="J87" s="61" t="s">
        <v>12</v>
      </c>
      <c r="K87" s="21"/>
      <c r="L87" s="48" t="s">
        <v>78</v>
      </c>
      <c r="M87" s="21"/>
      <c r="N87" s="22" t="s">
        <v>10</v>
      </c>
      <c r="O87" s="19"/>
      <c r="P87" s="22"/>
      <c r="Q87" s="39"/>
      <c r="R87" s="19"/>
      <c r="S87" s="24"/>
      <c r="Y87" s="30"/>
      <c r="Z87" s="30"/>
      <c r="AC87" s="30"/>
    </row>
    <row r="88" spans="1:29" s="10" customFormat="1" ht="30" customHeight="1" x14ac:dyDescent="0.2">
      <c r="A88" s="49" t="s">
        <v>177</v>
      </c>
      <c r="B88" s="50" t="s">
        <v>1337</v>
      </c>
      <c r="C88" s="49" t="s">
        <v>43</v>
      </c>
      <c r="D88" s="46"/>
      <c r="E88" s="159">
        <v>43486</v>
      </c>
      <c r="F88" s="159">
        <v>43487</v>
      </c>
      <c r="G88" s="159">
        <v>43500</v>
      </c>
      <c r="H88" s="159">
        <v>43514</v>
      </c>
      <c r="I88" s="47">
        <v>43488</v>
      </c>
      <c r="J88" s="67" t="s">
        <v>12</v>
      </c>
      <c r="K88" s="21"/>
      <c r="L88" s="48" t="s">
        <v>78</v>
      </c>
      <c r="M88" s="21"/>
      <c r="N88" s="22" t="s">
        <v>10</v>
      </c>
      <c r="O88" s="19"/>
      <c r="P88" s="22"/>
      <c r="Q88" s="39"/>
      <c r="R88" s="23"/>
      <c r="S88" s="24"/>
      <c r="Y88" s="30"/>
      <c r="Z88" s="30"/>
      <c r="AC88" s="30"/>
    </row>
    <row r="89" spans="1:29" s="10" customFormat="1" ht="30" customHeight="1" x14ac:dyDescent="0.2">
      <c r="A89" s="49" t="s">
        <v>178</v>
      </c>
      <c r="B89" s="50" t="s">
        <v>1343</v>
      </c>
      <c r="C89" s="49" t="s">
        <v>43</v>
      </c>
      <c r="D89" s="46"/>
      <c r="E89" s="159">
        <v>43480</v>
      </c>
      <c r="F89" s="159">
        <v>43481</v>
      </c>
      <c r="G89" s="159">
        <v>43494</v>
      </c>
      <c r="H89" s="159">
        <v>43509</v>
      </c>
      <c r="I89" s="47">
        <v>43509</v>
      </c>
      <c r="J89" s="61" t="s">
        <v>12</v>
      </c>
      <c r="K89" s="21"/>
      <c r="L89" s="48" t="s">
        <v>78</v>
      </c>
      <c r="M89" s="21"/>
      <c r="N89" s="22" t="s">
        <v>10</v>
      </c>
      <c r="O89" s="19"/>
      <c r="P89" s="22"/>
      <c r="Q89" s="38"/>
      <c r="R89" s="23"/>
      <c r="S89" s="40"/>
      <c r="Y89" s="30"/>
      <c r="Z89" s="30"/>
      <c r="AC89" s="30"/>
    </row>
    <row r="90" spans="1:29" s="10" customFormat="1" ht="30" customHeight="1" x14ac:dyDescent="0.2">
      <c r="A90" s="49" t="s">
        <v>179</v>
      </c>
      <c r="B90" s="50" t="s">
        <v>1344</v>
      </c>
      <c r="C90" s="49" t="s">
        <v>43</v>
      </c>
      <c r="D90" s="46"/>
      <c r="E90" s="159">
        <v>43486</v>
      </c>
      <c r="F90" s="159">
        <v>43487</v>
      </c>
      <c r="G90" s="159">
        <v>43500</v>
      </c>
      <c r="H90" s="159">
        <v>43514</v>
      </c>
      <c r="I90" s="47">
        <v>43500</v>
      </c>
      <c r="J90" s="61" t="s">
        <v>12</v>
      </c>
      <c r="K90" s="21"/>
      <c r="L90" s="48" t="s">
        <v>78</v>
      </c>
      <c r="M90" s="21"/>
      <c r="N90" s="22" t="s">
        <v>10</v>
      </c>
      <c r="O90" s="19"/>
      <c r="P90" s="22"/>
      <c r="Q90" s="39"/>
      <c r="R90" s="19"/>
      <c r="S90" s="24"/>
      <c r="Y90" s="30"/>
      <c r="Z90" s="30"/>
      <c r="AC90" s="30"/>
    </row>
    <row r="91" spans="1:29" s="10" customFormat="1" ht="30" customHeight="1" x14ac:dyDescent="0.2">
      <c r="A91" s="49" t="s">
        <v>180</v>
      </c>
      <c r="B91" s="50" t="s">
        <v>1345</v>
      </c>
      <c r="C91" s="49" t="s">
        <v>43</v>
      </c>
      <c r="D91" s="46"/>
      <c r="E91" s="127">
        <v>43486</v>
      </c>
      <c r="F91" s="127">
        <v>43487</v>
      </c>
      <c r="G91" s="127">
        <v>43500</v>
      </c>
      <c r="H91" s="127">
        <v>43514</v>
      </c>
      <c r="I91" s="47">
        <v>43517</v>
      </c>
      <c r="J91" s="61" t="s">
        <v>24</v>
      </c>
      <c r="K91" s="21"/>
      <c r="L91" s="48" t="s">
        <v>78</v>
      </c>
      <c r="M91" s="21"/>
      <c r="N91" s="22" t="s">
        <v>10</v>
      </c>
      <c r="O91" s="19"/>
      <c r="P91" s="22"/>
      <c r="Q91" s="39"/>
      <c r="R91" s="23"/>
      <c r="S91" s="24"/>
      <c r="Y91" s="30"/>
      <c r="Z91" s="30"/>
      <c r="AC91" s="30"/>
    </row>
    <row r="92" spans="1:29" s="10" customFormat="1" ht="30" customHeight="1" x14ac:dyDescent="0.2">
      <c r="A92" s="49" t="s">
        <v>181</v>
      </c>
      <c r="B92" s="50" t="s">
        <v>1346</v>
      </c>
      <c r="C92" s="49" t="s">
        <v>43</v>
      </c>
      <c r="D92" s="46"/>
      <c r="E92" s="159">
        <v>43487</v>
      </c>
      <c r="F92" s="159">
        <v>43488</v>
      </c>
      <c r="G92" s="159">
        <v>43501</v>
      </c>
      <c r="H92" s="159">
        <v>43515</v>
      </c>
      <c r="I92" s="47">
        <v>43489</v>
      </c>
      <c r="J92" s="61" t="s">
        <v>12</v>
      </c>
      <c r="K92" s="21"/>
      <c r="L92" s="48" t="s">
        <v>78</v>
      </c>
      <c r="M92" s="21"/>
      <c r="N92" s="22" t="s">
        <v>10</v>
      </c>
      <c r="O92" s="19"/>
      <c r="P92" s="22"/>
      <c r="Q92" s="38"/>
      <c r="R92" s="23"/>
      <c r="S92" s="24"/>
      <c r="Y92" s="30"/>
      <c r="Z92" s="30"/>
      <c r="AC92" s="30"/>
    </row>
    <row r="93" spans="1:29" s="10" customFormat="1" ht="30" customHeight="1" x14ac:dyDescent="0.2">
      <c r="A93" s="49" t="s">
        <v>182</v>
      </c>
      <c r="B93" s="50" t="s">
        <v>1347</v>
      </c>
      <c r="C93" s="49" t="s">
        <v>43</v>
      </c>
      <c r="D93" s="46"/>
      <c r="E93" s="127">
        <v>43487</v>
      </c>
      <c r="F93" s="127">
        <v>43488</v>
      </c>
      <c r="G93" s="127">
        <v>43501</v>
      </c>
      <c r="H93" s="127">
        <v>43515</v>
      </c>
      <c r="I93" s="47">
        <v>43516</v>
      </c>
      <c r="J93" s="61" t="s">
        <v>24</v>
      </c>
      <c r="K93" s="21"/>
      <c r="L93" s="48" t="s">
        <v>78</v>
      </c>
      <c r="M93" s="21"/>
      <c r="N93" s="22" t="s">
        <v>10</v>
      </c>
      <c r="O93" s="19"/>
      <c r="P93" s="22"/>
      <c r="Q93" s="39"/>
      <c r="R93" s="19"/>
      <c r="S93" s="24"/>
      <c r="Y93" s="30"/>
      <c r="Z93" s="30"/>
      <c r="AC93" s="30"/>
    </row>
    <row r="94" spans="1:29" s="10" customFormat="1" ht="30" customHeight="1" x14ac:dyDescent="0.2">
      <c r="A94" s="22" t="s">
        <v>183</v>
      </c>
      <c r="B94" s="38" t="s">
        <v>1348</v>
      </c>
      <c r="C94" s="22" t="s">
        <v>43</v>
      </c>
      <c r="D94" s="19"/>
      <c r="E94" s="47">
        <v>43487</v>
      </c>
      <c r="F94" s="47">
        <v>43488</v>
      </c>
      <c r="G94" s="159">
        <v>43501</v>
      </c>
      <c r="H94" s="47">
        <v>43515</v>
      </c>
      <c r="I94" s="47">
        <v>43488</v>
      </c>
      <c r="J94" s="61" t="s">
        <v>12</v>
      </c>
      <c r="K94" s="21"/>
      <c r="L94" s="48" t="s">
        <v>78</v>
      </c>
      <c r="M94" s="21"/>
      <c r="N94" s="22" t="s">
        <v>10</v>
      </c>
      <c r="O94" s="19"/>
      <c r="P94" s="22"/>
      <c r="Q94" s="39"/>
      <c r="R94" s="23"/>
      <c r="S94" s="24"/>
      <c r="Y94" s="30"/>
      <c r="Z94" s="30"/>
      <c r="AC94" s="30"/>
    </row>
    <row r="95" spans="1:29" s="10" customFormat="1" ht="30" customHeight="1" x14ac:dyDescent="0.2">
      <c r="A95" s="22" t="s">
        <v>184</v>
      </c>
      <c r="B95" s="38" t="s">
        <v>1349</v>
      </c>
      <c r="C95" s="22" t="s">
        <v>43</v>
      </c>
      <c r="D95" s="19"/>
      <c r="E95" s="47">
        <v>43487</v>
      </c>
      <c r="F95" s="47">
        <v>43488</v>
      </c>
      <c r="G95" s="159">
        <v>43501</v>
      </c>
      <c r="H95" s="47">
        <v>43515</v>
      </c>
      <c r="I95" s="47">
        <v>43500</v>
      </c>
      <c r="J95" s="61" t="s">
        <v>12</v>
      </c>
      <c r="K95" s="21"/>
      <c r="L95" s="48" t="s">
        <v>78</v>
      </c>
      <c r="M95" s="21"/>
      <c r="N95" s="22" t="s">
        <v>19</v>
      </c>
      <c r="O95" s="19"/>
      <c r="P95" s="22"/>
      <c r="Q95" s="38"/>
      <c r="R95" s="23"/>
      <c r="S95" s="24"/>
      <c r="Y95" s="30"/>
      <c r="Z95" s="30"/>
      <c r="AC95" s="30"/>
    </row>
    <row r="96" spans="1:29" s="10" customFormat="1" ht="30" customHeight="1" x14ac:dyDescent="0.2">
      <c r="A96" s="22" t="s">
        <v>185</v>
      </c>
      <c r="B96" s="38" t="s">
        <v>1350</v>
      </c>
      <c r="C96" s="22" t="s">
        <v>43</v>
      </c>
      <c r="D96" s="19"/>
      <c r="E96" s="47">
        <v>43487</v>
      </c>
      <c r="F96" s="47">
        <v>43488</v>
      </c>
      <c r="G96" s="159">
        <v>43501</v>
      </c>
      <c r="H96" s="47">
        <v>43515</v>
      </c>
      <c r="I96" s="47">
        <v>43490</v>
      </c>
      <c r="J96" s="61" t="s">
        <v>12</v>
      </c>
      <c r="K96" s="21"/>
      <c r="L96" s="48" t="s">
        <v>78</v>
      </c>
      <c r="M96" s="21"/>
      <c r="N96" s="22" t="s">
        <v>10</v>
      </c>
      <c r="O96" s="19"/>
      <c r="P96" s="22"/>
      <c r="Q96" s="39"/>
      <c r="R96" s="19"/>
      <c r="S96" s="24"/>
      <c r="Y96" s="30"/>
      <c r="Z96" s="30"/>
      <c r="AC96" s="30"/>
    </row>
    <row r="97" spans="1:29" s="10" customFormat="1" ht="30" customHeight="1" x14ac:dyDescent="0.2">
      <c r="A97" s="22" t="s">
        <v>186</v>
      </c>
      <c r="B97" s="38" t="s">
        <v>1351</v>
      </c>
      <c r="C97" s="22" t="s">
        <v>43</v>
      </c>
      <c r="D97" s="19"/>
      <c r="E97" s="47">
        <v>43487</v>
      </c>
      <c r="F97" s="47">
        <v>43488</v>
      </c>
      <c r="G97" s="127">
        <v>43501</v>
      </c>
      <c r="H97" s="47">
        <v>43515</v>
      </c>
      <c r="I97" s="47">
        <v>43501</v>
      </c>
      <c r="J97" s="61" t="s">
        <v>12</v>
      </c>
      <c r="K97" s="21"/>
      <c r="L97" s="48" t="s">
        <v>78</v>
      </c>
      <c r="M97" s="21"/>
      <c r="N97" s="22" t="s">
        <v>13</v>
      </c>
      <c r="O97" s="19"/>
      <c r="P97" s="22" t="s">
        <v>16</v>
      </c>
      <c r="Q97" s="39"/>
      <c r="R97" s="23"/>
      <c r="S97" s="24"/>
      <c r="Y97" s="30"/>
      <c r="Z97" s="30"/>
      <c r="AC97" s="30"/>
    </row>
    <row r="98" spans="1:29" s="10" customFormat="1" ht="30" customHeight="1" x14ac:dyDescent="0.2">
      <c r="A98" s="22" t="s">
        <v>187</v>
      </c>
      <c r="B98" s="38" t="s">
        <v>1352</v>
      </c>
      <c r="C98" s="51" t="s">
        <v>43</v>
      </c>
      <c r="D98" s="19"/>
      <c r="E98" s="47">
        <v>43488</v>
      </c>
      <c r="F98" s="47">
        <v>43489</v>
      </c>
      <c r="G98" s="47">
        <v>43502</v>
      </c>
      <c r="H98" s="47">
        <v>43516</v>
      </c>
      <c r="I98" s="47">
        <v>43503</v>
      </c>
      <c r="J98" s="61" t="s">
        <v>12</v>
      </c>
      <c r="K98" s="21"/>
      <c r="L98" s="52" t="s">
        <v>78</v>
      </c>
      <c r="M98" s="21"/>
      <c r="N98" s="22" t="s">
        <v>10</v>
      </c>
      <c r="O98" s="19"/>
      <c r="P98" s="22"/>
      <c r="Q98" s="38"/>
      <c r="R98" s="23"/>
      <c r="S98" s="24"/>
      <c r="Y98" s="30"/>
      <c r="Z98" s="30"/>
      <c r="AC98" s="30"/>
    </row>
    <row r="99" spans="1:29" s="10" customFormat="1" ht="30" customHeight="1" x14ac:dyDescent="0.2">
      <c r="A99" s="22" t="s">
        <v>188</v>
      </c>
      <c r="B99" s="38" t="s">
        <v>1353</v>
      </c>
      <c r="C99" s="51" t="s">
        <v>43</v>
      </c>
      <c r="D99" s="19"/>
      <c r="E99" s="47">
        <v>43488</v>
      </c>
      <c r="F99" s="47">
        <v>43489</v>
      </c>
      <c r="G99" s="47">
        <v>43502</v>
      </c>
      <c r="H99" s="47">
        <v>43516</v>
      </c>
      <c r="I99" s="47">
        <v>43504</v>
      </c>
      <c r="J99" s="61" t="s">
        <v>12</v>
      </c>
      <c r="K99" s="21"/>
      <c r="L99" s="48" t="s">
        <v>78</v>
      </c>
      <c r="M99" s="21"/>
      <c r="N99" s="22" t="s">
        <v>10</v>
      </c>
      <c r="O99" s="19"/>
      <c r="P99" s="22"/>
      <c r="Q99" s="39"/>
      <c r="R99" s="19"/>
      <c r="S99" s="24"/>
      <c r="Y99" s="30"/>
      <c r="Z99" s="30"/>
      <c r="AC99" s="30"/>
    </row>
    <row r="100" spans="1:29" s="10" customFormat="1" ht="30" customHeight="1" x14ac:dyDescent="0.2">
      <c r="A100" s="22" t="s">
        <v>189</v>
      </c>
      <c r="B100" s="38" t="s">
        <v>1354</v>
      </c>
      <c r="C100" s="51" t="s">
        <v>43</v>
      </c>
      <c r="D100" s="19"/>
      <c r="E100" s="47">
        <v>43488</v>
      </c>
      <c r="F100" s="47">
        <v>43489</v>
      </c>
      <c r="G100" s="47">
        <v>43502</v>
      </c>
      <c r="H100" s="47">
        <v>43516</v>
      </c>
      <c r="I100" s="47">
        <v>43504</v>
      </c>
      <c r="J100" s="61" t="s">
        <v>12</v>
      </c>
      <c r="K100" s="21"/>
      <c r="L100" s="48" t="s">
        <v>78</v>
      </c>
      <c r="M100" s="21"/>
      <c r="N100" s="22" t="s">
        <v>10</v>
      </c>
      <c r="O100" s="19"/>
      <c r="P100" s="22"/>
      <c r="Q100" s="39"/>
      <c r="R100" s="23"/>
      <c r="S100" s="24"/>
      <c r="Y100" s="30"/>
      <c r="Z100" s="30"/>
      <c r="AC100" s="30"/>
    </row>
    <row r="101" spans="1:29" s="10" customFormat="1" ht="30" customHeight="1" x14ac:dyDescent="0.2">
      <c r="A101" s="22" t="s">
        <v>190</v>
      </c>
      <c r="B101" s="38" t="s">
        <v>1355</v>
      </c>
      <c r="C101" s="51" t="s">
        <v>43</v>
      </c>
      <c r="D101" s="19"/>
      <c r="E101" s="47">
        <v>43488</v>
      </c>
      <c r="F101" s="47">
        <v>43489</v>
      </c>
      <c r="G101" s="47">
        <v>43502</v>
      </c>
      <c r="H101" s="47">
        <v>43516</v>
      </c>
      <c r="I101" s="47">
        <v>43501</v>
      </c>
      <c r="J101" s="61" t="s">
        <v>12</v>
      </c>
      <c r="K101" s="21"/>
      <c r="L101" s="48" t="s">
        <v>78</v>
      </c>
      <c r="M101" s="21"/>
      <c r="N101" s="22" t="s">
        <v>13</v>
      </c>
      <c r="O101" s="19"/>
      <c r="P101" s="22" t="s">
        <v>16</v>
      </c>
      <c r="Q101" s="38"/>
      <c r="R101" s="23"/>
      <c r="S101" s="24"/>
      <c r="Y101" s="30"/>
      <c r="Z101" s="30"/>
      <c r="AC101" s="30"/>
    </row>
    <row r="102" spans="1:29" s="10" customFormat="1" ht="30" customHeight="1" x14ac:dyDescent="0.2">
      <c r="A102" s="22" t="s">
        <v>191</v>
      </c>
      <c r="B102" s="38" t="s">
        <v>1356</v>
      </c>
      <c r="C102" s="51" t="s">
        <v>43</v>
      </c>
      <c r="D102" s="19"/>
      <c r="E102" s="47">
        <v>43488</v>
      </c>
      <c r="F102" s="47">
        <v>43489</v>
      </c>
      <c r="G102" s="47">
        <v>43502</v>
      </c>
      <c r="H102" s="47">
        <v>43516</v>
      </c>
      <c r="I102" s="47">
        <v>43501</v>
      </c>
      <c r="J102" s="61" t="s">
        <v>12</v>
      </c>
      <c r="K102" s="21"/>
      <c r="L102" s="48" t="s">
        <v>78</v>
      </c>
      <c r="M102" s="21"/>
      <c r="N102" s="22" t="s">
        <v>10</v>
      </c>
      <c r="O102" s="19"/>
      <c r="P102" s="22"/>
      <c r="Q102" s="39"/>
      <c r="R102" s="19"/>
      <c r="S102" s="24"/>
      <c r="Y102" s="30"/>
      <c r="Z102" s="30"/>
      <c r="AC102" s="30"/>
    </row>
    <row r="103" spans="1:29" s="10" customFormat="1" ht="30" customHeight="1" x14ac:dyDescent="0.2">
      <c r="A103" s="22" t="s">
        <v>192</v>
      </c>
      <c r="B103" s="38" t="s">
        <v>1355</v>
      </c>
      <c r="C103" s="51" t="s">
        <v>43</v>
      </c>
      <c r="D103" s="19"/>
      <c r="E103" s="47">
        <v>43488</v>
      </c>
      <c r="F103" s="47">
        <v>43489</v>
      </c>
      <c r="G103" s="47">
        <v>43502</v>
      </c>
      <c r="H103" s="47">
        <v>43516</v>
      </c>
      <c r="I103" s="47">
        <v>43501</v>
      </c>
      <c r="J103" s="61" t="s">
        <v>12</v>
      </c>
      <c r="K103" s="21"/>
      <c r="L103" s="48" t="s">
        <v>78</v>
      </c>
      <c r="M103" s="21"/>
      <c r="N103" s="22" t="s">
        <v>13</v>
      </c>
      <c r="O103" s="19"/>
      <c r="P103" s="22" t="s">
        <v>16</v>
      </c>
      <c r="Q103" s="39"/>
      <c r="R103" s="23"/>
      <c r="S103" s="24"/>
      <c r="Y103" s="30"/>
      <c r="Z103" s="30"/>
      <c r="AC103" s="30"/>
    </row>
    <row r="104" spans="1:29" s="10" customFormat="1" ht="30" customHeight="1" x14ac:dyDescent="0.2">
      <c r="A104" s="22" t="s">
        <v>193</v>
      </c>
      <c r="B104" s="38" t="s">
        <v>1357</v>
      </c>
      <c r="C104" s="51" t="s">
        <v>43</v>
      </c>
      <c r="D104" s="19"/>
      <c r="E104" s="47">
        <v>43488</v>
      </c>
      <c r="F104" s="47">
        <v>43489</v>
      </c>
      <c r="G104" s="47">
        <v>43502</v>
      </c>
      <c r="H104" s="47">
        <v>43516</v>
      </c>
      <c r="I104" s="47">
        <v>43514</v>
      </c>
      <c r="J104" s="61" t="s">
        <v>12</v>
      </c>
      <c r="K104" s="21"/>
      <c r="L104" s="48" t="s">
        <v>78</v>
      </c>
      <c r="M104" s="21"/>
      <c r="N104" s="22" t="s">
        <v>10</v>
      </c>
      <c r="O104" s="19"/>
      <c r="P104" s="22"/>
      <c r="Q104" s="38"/>
      <c r="R104" s="23"/>
      <c r="S104" s="24"/>
      <c r="Y104" s="30"/>
      <c r="Z104" s="30"/>
      <c r="AC104" s="30"/>
    </row>
    <row r="105" spans="1:29" s="10" customFormat="1" ht="30" customHeight="1" x14ac:dyDescent="0.2">
      <c r="A105" s="22" t="s">
        <v>194</v>
      </c>
      <c r="B105" s="38" t="s">
        <v>1358</v>
      </c>
      <c r="C105" s="22" t="s">
        <v>43</v>
      </c>
      <c r="D105" s="19"/>
      <c r="E105" s="47">
        <v>43489</v>
      </c>
      <c r="F105" s="47">
        <v>43490</v>
      </c>
      <c r="G105" s="47">
        <v>43503</v>
      </c>
      <c r="H105" s="47">
        <v>43517</v>
      </c>
      <c r="I105" s="47">
        <v>43490</v>
      </c>
      <c r="J105" s="61" t="s">
        <v>12</v>
      </c>
      <c r="K105" s="21"/>
      <c r="L105" s="48" t="s">
        <v>78</v>
      </c>
      <c r="M105" s="21"/>
      <c r="N105" s="22" t="s">
        <v>19</v>
      </c>
      <c r="O105" s="19"/>
      <c r="P105" s="22"/>
      <c r="Q105" s="39"/>
      <c r="R105" s="19"/>
      <c r="S105" s="24"/>
      <c r="Y105" s="30"/>
      <c r="Z105" s="30"/>
      <c r="AC105" s="30"/>
    </row>
    <row r="106" spans="1:29" s="10" customFormat="1" ht="30" customHeight="1" x14ac:dyDescent="0.2">
      <c r="A106" s="22" t="s">
        <v>195</v>
      </c>
      <c r="B106" s="38" t="s">
        <v>1359</v>
      </c>
      <c r="C106" s="22" t="s">
        <v>43</v>
      </c>
      <c r="D106" s="19"/>
      <c r="E106" s="47">
        <v>43489</v>
      </c>
      <c r="F106" s="47">
        <v>43490</v>
      </c>
      <c r="G106" s="47">
        <v>43503</v>
      </c>
      <c r="H106" s="47">
        <v>43517</v>
      </c>
      <c r="I106" s="47">
        <v>43517</v>
      </c>
      <c r="J106" s="61" t="s">
        <v>12</v>
      </c>
      <c r="K106" s="21"/>
      <c r="L106" s="48" t="s">
        <v>78</v>
      </c>
      <c r="M106" s="21"/>
      <c r="N106" s="22" t="s">
        <v>10</v>
      </c>
      <c r="O106" s="19"/>
      <c r="P106" s="22"/>
      <c r="Q106" s="39"/>
      <c r="R106" s="23"/>
      <c r="S106" s="24"/>
      <c r="Y106" s="30"/>
      <c r="Z106" s="30"/>
      <c r="AC106" s="30"/>
    </row>
    <row r="107" spans="1:29" s="10" customFormat="1" ht="30" customHeight="1" x14ac:dyDescent="0.2">
      <c r="A107" s="22" t="s">
        <v>196</v>
      </c>
      <c r="B107" s="38" t="s">
        <v>1360</v>
      </c>
      <c r="C107" s="22" t="s">
        <v>43</v>
      </c>
      <c r="D107" s="19"/>
      <c r="E107" s="47">
        <v>43489</v>
      </c>
      <c r="F107" s="47">
        <v>43490</v>
      </c>
      <c r="G107" s="47">
        <v>43503</v>
      </c>
      <c r="H107" s="47">
        <v>43517</v>
      </c>
      <c r="I107" s="47">
        <v>43516</v>
      </c>
      <c r="J107" s="61" t="s">
        <v>12</v>
      </c>
      <c r="K107" s="21"/>
      <c r="L107" s="48" t="s">
        <v>78</v>
      </c>
      <c r="M107" s="21"/>
      <c r="N107" s="22" t="s">
        <v>10</v>
      </c>
      <c r="O107" s="19"/>
      <c r="P107" s="22"/>
      <c r="Q107" s="38"/>
      <c r="R107" s="23"/>
      <c r="S107" s="24"/>
      <c r="Y107" s="30"/>
      <c r="Z107" s="30"/>
      <c r="AC107" s="30"/>
    </row>
    <row r="108" spans="1:29" s="10" customFormat="1" ht="30" customHeight="1" x14ac:dyDescent="0.2">
      <c r="A108" s="22" t="s">
        <v>197</v>
      </c>
      <c r="B108" s="38" t="s">
        <v>1361</v>
      </c>
      <c r="C108" s="22" t="s">
        <v>43</v>
      </c>
      <c r="D108" s="19"/>
      <c r="E108" s="47">
        <v>43489</v>
      </c>
      <c r="F108" s="47">
        <v>43490</v>
      </c>
      <c r="G108" s="47">
        <v>43503</v>
      </c>
      <c r="H108" s="47">
        <v>43517</v>
      </c>
      <c r="I108" s="47">
        <v>43514</v>
      </c>
      <c r="J108" s="61" t="s">
        <v>12</v>
      </c>
      <c r="K108" s="21"/>
      <c r="L108" s="48" t="s">
        <v>78</v>
      </c>
      <c r="M108" s="21"/>
      <c r="N108" s="22" t="s">
        <v>10</v>
      </c>
      <c r="O108" s="19"/>
      <c r="P108" s="22"/>
      <c r="Q108" s="39"/>
      <c r="R108" s="19"/>
      <c r="S108" s="24"/>
      <c r="Y108" s="30"/>
      <c r="Z108" s="30"/>
      <c r="AC108" s="30"/>
    </row>
    <row r="109" spans="1:29" s="10" customFormat="1" ht="30" customHeight="1" x14ac:dyDescent="0.2">
      <c r="A109" s="22" t="s">
        <v>198</v>
      </c>
      <c r="B109" s="38" t="s">
        <v>1362</v>
      </c>
      <c r="C109" s="22" t="s">
        <v>43</v>
      </c>
      <c r="D109" s="19"/>
      <c r="E109" s="47">
        <v>43489</v>
      </c>
      <c r="F109" s="47">
        <v>43490</v>
      </c>
      <c r="G109" s="47">
        <v>43503</v>
      </c>
      <c r="H109" s="47">
        <v>43517</v>
      </c>
      <c r="I109" s="47">
        <v>43496</v>
      </c>
      <c r="J109" s="61" t="s">
        <v>12</v>
      </c>
      <c r="K109" s="21"/>
      <c r="L109" s="48" t="s">
        <v>78</v>
      </c>
      <c r="M109" s="21"/>
      <c r="N109" s="22" t="s">
        <v>10</v>
      </c>
      <c r="O109" s="19"/>
      <c r="P109" s="22"/>
      <c r="Q109" s="39"/>
      <c r="R109" s="23"/>
      <c r="S109" s="24"/>
      <c r="Y109" s="30"/>
      <c r="Z109" s="30"/>
      <c r="AC109" s="30"/>
    </row>
    <row r="110" spans="1:29" s="10" customFormat="1" ht="30" customHeight="1" x14ac:dyDescent="0.2">
      <c r="A110" s="22" t="s">
        <v>199</v>
      </c>
      <c r="B110" s="38" t="s">
        <v>1363</v>
      </c>
      <c r="C110" s="22" t="s">
        <v>43</v>
      </c>
      <c r="D110" s="19"/>
      <c r="E110" s="47">
        <v>43489</v>
      </c>
      <c r="F110" s="47">
        <v>43490</v>
      </c>
      <c r="G110" s="47">
        <v>43503</v>
      </c>
      <c r="H110" s="47">
        <v>43517</v>
      </c>
      <c r="I110" s="47">
        <v>43490</v>
      </c>
      <c r="J110" s="61" t="s">
        <v>12</v>
      </c>
      <c r="K110" s="21"/>
      <c r="L110" s="48" t="s">
        <v>78</v>
      </c>
      <c r="M110" s="21"/>
      <c r="N110" s="22" t="s">
        <v>10</v>
      </c>
      <c r="O110" s="19"/>
      <c r="P110" s="22"/>
      <c r="Q110" s="38"/>
      <c r="R110" s="23"/>
      <c r="S110" s="24"/>
      <c r="Y110" s="30"/>
      <c r="Z110" s="30"/>
      <c r="AC110" s="30"/>
    </row>
    <row r="111" spans="1:29" s="10" customFormat="1" ht="30" customHeight="1" x14ac:dyDescent="0.2">
      <c r="A111" s="22" t="s">
        <v>200</v>
      </c>
      <c r="B111" s="38" t="s">
        <v>1364</v>
      </c>
      <c r="C111" s="22" t="s">
        <v>43</v>
      </c>
      <c r="D111" s="19"/>
      <c r="E111" s="47">
        <v>43489</v>
      </c>
      <c r="F111" s="47">
        <v>43490</v>
      </c>
      <c r="G111" s="47">
        <v>43503</v>
      </c>
      <c r="H111" s="47">
        <v>43517</v>
      </c>
      <c r="I111" s="47">
        <v>43517</v>
      </c>
      <c r="J111" s="61" t="s">
        <v>12</v>
      </c>
      <c r="K111" s="21"/>
      <c r="L111" s="48" t="s">
        <v>78</v>
      </c>
      <c r="M111" s="21"/>
      <c r="N111" s="22" t="s">
        <v>10</v>
      </c>
      <c r="O111" s="19"/>
      <c r="P111" s="22"/>
      <c r="Q111" s="39"/>
      <c r="R111" s="19"/>
      <c r="S111" s="24"/>
      <c r="Y111" s="30"/>
      <c r="Z111" s="30"/>
      <c r="AC111" s="30"/>
    </row>
    <row r="112" spans="1:29" s="10" customFormat="1" ht="30" customHeight="1" x14ac:dyDescent="0.2">
      <c r="A112" s="22" t="s">
        <v>201</v>
      </c>
      <c r="B112" s="38" t="s">
        <v>1365</v>
      </c>
      <c r="C112" s="22" t="s">
        <v>43</v>
      </c>
      <c r="D112" s="19"/>
      <c r="E112" s="47">
        <v>43489</v>
      </c>
      <c r="F112" s="47">
        <v>43490</v>
      </c>
      <c r="G112" s="47">
        <v>43503</v>
      </c>
      <c r="H112" s="47">
        <v>43517</v>
      </c>
      <c r="I112" s="47">
        <v>43502</v>
      </c>
      <c r="J112" s="61" t="s">
        <v>12</v>
      </c>
      <c r="K112" s="21"/>
      <c r="L112" s="48" t="s">
        <v>78</v>
      </c>
      <c r="M112" s="21"/>
      <c r="N112" s="22" t="s">
        <v>19</v>
      </c>
      <c r="O112" s="19"/>
      <c r="P112" s="22"/>
      <c r="Q112" s="39"/>
      <c r="R112" s="23"/>
      <c r="S112" s="24"/>
      <c r="Y112" s="30"/>
      <c r="Z112" s="30"/>
      <c r="AC112" s="30"/>
    </row>
    <row r="113" spans="1:29" s="10" customFormat="1" ht="30" customHeight="1" x14ac:dyDescent="0.2">
      <c r="A113" s="22" t="s">
        <v>202</v>
      </c>
      <c r="B113" s="38" t="s">
        <v>1366</v>
      </c>
      <c r="C113" s="22" t="s">
        <v>43</v>
      </c>
      <c r="D113" s="19"/>
      <c r="E113" s="47">
        <v>43490</v>
      </c>
      <c r="F113" s="47">
        <v>43493</v>
      </c>
      <c r="G113" s="47">
        <v>43504</v>
      </c>
      <c r="H113" s="47">
        <v>43518</v>
      </c>
      <c r="I113" s="47">
        <v>43504</v>
      </c>
      <c r="J113" s="61" t="s">
        <v>12</v>
      </c>
      <c r="K113" s="21"/>
      <c r="L113" s="48" t="s">
        <v>78</v>
      </c>
      <c r="M113" s="21"/>
      <c r="N113" s="22" t="s">
        <v>10</v>
      </c>
      <c r="O113" s="19"/>
      <c r="P113" s="22"/>
      <c r="Q113" s="38"/>
      <c r="R113" s="23"/>
      <c r="S113" s="24"/>
      <c r="Y113" s="30"/>
      <c r="Z113" s="30"/>
      <c r="AC113" s="30"/>
    </row>
    <row r="114" spans="1:29" s="10" customFormat="1" ht="30" customHeight="1" x14ac:dyDescent="0.2">
      <c r="A114" s="22" t="s">
        <v>203</v>
      </c>
      <c r="B114" s="38" t="s">
        <v>1367</v>
      </c>
      <c r="C114" s="51" t="s">
        <v>43</v>
      </c>
      <c r="D114" s="19"/>
      <c r="E114" s="47">
        <v>43488</v>
      </c>
      <c r="F114" s="47">
        <v>43489</v>
      </c>
      <c r="G114" s="47">
        <v>43502</v>
      </c>
      <c r="H114" s="47">
        <v>43516</v>
      </c>
      <c r="I114" s="47">
        <v>43517</v>
      </c>
      <c r="J114" s="61" t="s">
        <v>24</v>
      </c>
      <c r="K114" s="21"/>
      <c r="L114" s="48" t="s">
        <v>78</v>
      </c>
      <c r="M114" s="21"/>
      <c r="N114" s="22" t="s">
        <v>10</v>
      </c>
      <c r="O114" s="19"/>
      <c r="P114" s="22"/>
      <c r="Q114" s="39" t="s">
        <v>2523</v>
      </c>
      <c r="R114" s="19"/>
      <c r="S114" s="24"/>
      <c r="Y114" s="30"/>
      <c r="Z114" s="30"/>
      <c r="AC114" s="30"/>
    </row>
    <row r="115" spans="1:29" s="10" customFormat="1" ht="30" customHeight="1" x14ac:dyDescent="0.2">
      <c r="A115" s="22" t="s">
        <v>204</v>
      </c>
      <c r="B115" s="38" t="s">
        <v>1368</v>
      </c>
      <c r="C115" s="22" t="s">
        <v>43</v>
      </c>
      <c r="D115" s="19"/>
      <c r="E115" s="47">
        <v>43490</v>
      </c>
      <c r="F115" s="47">
        <v>43493</v>
      </c>
      <c r="G115" s="47">
        <v>43504</v>
      </c>
      <c r="H115" s="47">
        <v>43518</v>
      </c>
      <c r="I115" s="47">
        <v>43504</v>
      </c>
      <c r="J115" s="61" t="s">
        <v>12</v>
      </c>
      <c r="K115" s="21"/>
      <c r="L115" s="48" t="s">
        <v>78</v>
      </c>
      <c r="M115" s="21"/>
      <c r="N115" s="22" t="s">
        <v>10</v>
      </c>
      <c r="O115" s="19"/>
      <c r="P115" s="22"/>
      <c r="Q115" s="39"/>
      <c r="R115" s="23"/>
      <c r="S115" s="24"/>
      <c r="Y115" s="30"/>
      <c r="Z115" s="30"/>
      <c r="AC115" s="30"/>
    </row>
    <row r="116" spans="1:29" s="10" customFormat="1" ht="30" customHeight="1" x14ac:dyDescent="0.2">
      <c r="A116" s="22" t="s">
        <v>205</v>
      </c>
      <c r="B116" s="38" t="s">
        <v>1369</v>
      </c>
      <c r="C116" s="22" t="s">
        <v>43</v>
      </c>
      <c r="D116" s="19"/>
      <c r="E116" s="47">
        <v>43490</v>
      </c>
      <c r="F116" s="47">
        <v>43493</v>
      </c>
      <c r="G116" s="47">
        <v>43504</v>
      </c>
      <c r="H116" s="47">
        <v>43518</v>
      </c>
      <c r="I116" s="47">
        <v>43516</v>
      </c>
      <c r="J116" s="61" t="s">
        <v>12</v>
      </c>
      <c r="K116" s="21"/>
      <c r="L116" s="48" t="s">
        <v>78</v>
      </c>
      <c r="M116" s="21"/>
      <c r="N116" s="22" t="s">
        <v>10</v>
      </c>
      <c r="O116" s="19"/>
      <c r="P116" s="22"/>
      <c r="Q116" s="38"/>
      <c r="R116" s="23"/>
      <c r="S116" s="24"/>
      <c r="Y116" s="30"/>
      <c r="Z116" s="30"/>
      <c r="AC116" s="30"/>
    </row>
    <row r="117" spans="1:29" s="10" customFormat="1" ht="30" customHeight="1" x14ac:dyDescent="0.2">
      <c r="A117" s="22" t="s">
        <v>206</v>
      </c>
      <c r="B117" s="38" t="s">
        <v>1370</v>
      </c>
      <c r="C117" s="22" t="s">
        <v>43</v>
      </c>
      <c r="D117" s="19"/>
      <c r="E117" s="47">
        <v>43490</v>
      </c>
      <c r="F117" s="47">
        <v>43493</v>
      </c>
      <c r="G117" s="47">
        <v>43504</v>
      </c>
      <c r="H117" s="47">
        <v>43518</v>
      </c>
      <c r="I117" s="47">
        <v>43507</v>
      </c>
      <c r="J117" s="61" t="s">
        <v>12</v>
      </c>
      <c r="K117" s="21"/>
      <c r="L117" s="48" t="s">
        <v>78</v>
      </c>
      <c r="M117" s="21"/>
      <c r="N117" s="22" t="s">
        <v>19</v>
      </c>
      <c r="O117" s="19"/>
      <c r="P117" s="22"/>
      <c r="Q117" s="39"/>
      <c r="R117" s="19"/>
      <c r="S117" s="24"/>
      <c r="Y117" s="30"/>
      <c r="Z117" s="30"/>
      <c r="AC117" s="30"/>
    </row>
    <row r="118" spans="1:29" s="10" customFormat="1" ht="30" customHeight="1" x14ac:dyDescent="0.2">
      <c r="A118" s="22" t="s">
        <v>207</v>
      </c>
      <c r="B118" s="38" t="s">
        <v>1371</v>
      </c>
      <c r="C118" s="22" t="s">
        <v>43</v>
      </c>
      <c r="D118" s="19"/>
      <c r="E118" s="47">
        <v>43493</v>
      </c>
      <c r="F118" s="47">
        <v>43494</v>
      </c>
      <c r="G118" s="47">
        <v>43507</v>
      </c>
      <c r="H118" s="47">
        <v>43521</v>
      </c>
      <c r="I118" s="47">
        <v>43508</v>
      </c>
      <c r="J118" s="61" t="s">
        <v>12</v>
      </c>
      <c r="K118" s="21"/>
      <c r="L118" s="48" t="s">
        <v>78</v>
      </c>
      <c r="M118" s="21"/>
      <c r="N118" s="22" t="s">
        <v>10</v>
      </c>
      <c r="O118" s="19"/>
      <c r="P118" s="22"/>
      <c r="Q118" s="39"/>
      <c r="R118" s="23"/>
      <c r="S118" s="24"/>
      <c r="Y118" s="30"/>
      <c r="Z118" s="30"/>
      <c r="AC118" s="30"/>
    </row>
    <row r="119" spans="1:29" s="10" customFormat="1" ht="30" customHeight="1" x14ac:dyDescent="0.2">
      <c r="A119" s="22" t="s">
        <v>208</v>
      </c>
      <c r="B119" s="38" t="s">
        <v>1372</v>
      </c>
      <c r="C119" s="22" t="s">
        <v>43</v>
      </c>
      <c r="D119" s="19"/>
      <c r="E119" s="47">
        <v>43493</v>
      </c>
      <c r="F119" s="47">
        <v>43494</v>
      </c>
      <c r="G119" s="47">
        <v>43507</v>
      </c>
      <c r="H119" s="47">
        <v>43521</v>
      </c>
      <c r="I119" s="47">
        <v>43495</v>
      </c>
      <c r="J119" s="61" t="s">
        <v>12</v>
      </c>
      <c r="K119" s="21"/>
      <c r="L119" s="48" t="s">
        <v>78</v>
      </c>
      <c r="M119" s="21"/>
      <c r="N119" s="22" t="s">
        <v>10</v>
      </c>
      <c r="O119" s="19"/>
      <c r="P119" s="22"/>
      <c r="Q119" s="38"/>
      <c r="R119" s="23"/>
      <c r="S119" s="24"/>
      <c r="Y119" s="30"/>
      <c r="Z119" s="30"/>
      <c r="AC119" s="30"/>
    </row>
    <row r="120" spans="1:29" s="10" customFormat="1" ht="30" customHeight="1" x14ac:dyDescent="0.2">
      <c r="A120" s="22" t="s">
        <v>209</v>
      </c>
      <c r="B120" s="45" t="s">
        <v>1373</v>
      </c>
      <c r="C120" s="22" t="s">
        <v>43</v>
      </c>
      <c r="D120" s="19"/>
      <c r="E120" s="47">
        <v>43493</v>
      </c>
      <c r="F120" s="47">
        <v>43494</v>
      </c>
      <c r="G120" s="47">
        <v>43507</v>
      </c>
      <c r="H120" s="47">
        <v>43521</v>
      </c>
      <c r="I120" s="47">
        <v>43493</v>
      </c>
      <c r="J120" s="61" t="s">
        <v>12</v>
      </c>
      <c r="K120" s="21"/>
      <c r="L120" s="48" t="s">
        <v>78</v>
      </c>
      <c r="M120" s="21"/>
      <c r="N120" s="22" t="s">
        <v>10</v>
      </c>
      <c r="O120" s="19"/>
      <c r="P120" s="22"/>
      <c r="Q120" s="39"/>
      <c r="R120" s="19"/>
      <c r="S120" s="24"/>
      <c r="Y120" s="30"/>
      <c r="Z120" s="30"/>
      <c r="AC120" s="30"/>
    </row>
    <row r="121" spans="1:29" s="10" customFormat="1" ht="30" customHeight="1" x14ac:dyDescent="0.2">
      <c r="A121" s="22" t="s">
        <v>210</v>
      </c>
      <c r="B121" s="38" t="s">
        <v>1374</v>
      </c>
      <c r="C121" s="22" t="s">
        <v>43</v>
      </c>
      <c r="D121" s="19"/>
      <c r="E121" s="47">
        <v>43493</v>
      </c>
      <c r="F121" s="47">
        <v>43494</v>
      </c>
      <c r="G121" s="47">
        <v>43507</v>
      </c>
      <c r="H121" s="47">
        <v>43521</v>
      </c>
      <c r="I121" s="47">
        <v>43517</v>
      </c>
      <c r="J121" s="61" t="s">
        <v>12</v>
      </c>
      <c r="K121" s="21"/>
      <c r="L121" s="48" t="s">
        <v>78</v>
      </c>
      <c r="M121" s="21"/>
      <c r="N121" s="22" t="s">
        <v>19</v>
      </c>
      <c r="O121" s="19"/>
      <c r="P121" s="22"/>
      <c r="Q121" s="39"/>
      <c r="R121" s="23"/>
      <c r="S121" s="24"/>
      <c r="Y121" s="30"/>
      <c r="Z121" s="30"/>
      <c r="AC121" s="30"/>
    </row>
    <row r="122" spans="1:29" s="10" customFormat="1" ht="30" customHeight="1" x14ac:dyDescent="0.2">
      <c r="A122" s="22" t="s">
        <v>211</v>
      </c>
      <c r="B122" s="38" t="s">
        <v>1375</v>
      </c>
      <c r="C122" s="22" t="s">
        <v>43</v>
      </c>
      <c r="D122" s="19"/>
      <c r="E122" s="47">
        <v>43493</v>
      </c>
      <c r="F122" s="47">
        <v>43494</v>
      </c>
      <c r="G122" s="47">
        <v>43507</v>
      </c>
      <c r="H122" s="47">
        <v>43521</v>
      </c>
      <c r="I122" s="47">
        <v>43495</v>
      </c>
      <c r="J122" s="61" t="s">
        <v>12</v>
      </c>
      <c r="K122" s="21"/>
      <c r="L122" s="48" t="s">
        <v>78</v>
      </c>
      <c r="M122" s="21"/>
      <c r="N122" s="22" t="s">
        <v>10</v>
      </c>
      <c r="O122" s="19"/>
      <c r="P122" s="22"/>
      <c r="Q122" s="38"/>
      <c r="R122" s="23"/>
      <c r="S122" s="24"/>
      <c r="Y122" s="30"/>
      <c r="Z122" s="30"/>
      <c r="AC122" s="30"/>
    </row>
    <row r="123" spans="1:29" s="10" customFormat="1" ht="30" customHeight="1" x14ac:dyDescent="0.2">
      <c r="A123" s="22" t="s">
        <v>212</v>
      </c>
      <c r="B123" s="38" t="s">
        <v>1376</v>
      </c>
      <c r="C123" s="22" t="s">
        <v>43</v>
      </c>
      <c r="D123" s="19"/>
      <c r="E123" s="47">
        <v>43493</v>
      </c>
      <c r="F123" s="47">
        <v>43494</v>
      </c>
      <c r="G123" s="47">
        <v>43507</v>
      </c>
      <c r="H123" s="47">
        <v>43521</v>
      </c>
      <c r="I123" s="47">
        <v>43504</v>
      </c>
      <c r="J123" s="61" t="s">
        <v>12</v>
      </c>
      <c r="K123" s="21"/>
      <c r="L123" s="48" t="s">
        <v>78</v>
      </c>
      <c r="M123" s="21"/>
      <c r="N123" s="22" t="s">
        <v>10</v>
      </c>
      <c r="O123" s="19"/>
      <c r="P123" s="22"/>
      <c r="Q123" s="39"/>
      <c r="R123" s="19"/>
      <c r="S123" s="24"/>
      <c r="Y123" s="30"/>
      <c r="Z123" s="30"/>
      <c r="AC123" s="30"/>
    </row>
    <row r="124" spans="1:29" s="10" customFormat="1" ht="30" customHeight="1" x14ac:dyDescent="0.2">
      <c r="A124" s="22" t="s">
        <v>213</v>
      </c>
      <c r="B124" s="38" t="s">
        <v>1377</v>
      </c>
      <c r="C124" s="22" t="s">
        <v>43</v>
      </c>
      <c r="D124" s="19"/>
      <c r="E124" s="47">
        <v>43493</v>
      </c>
      <c r="F124" s="47">
        <v>43494</v>
      </c>
      <c r="G124" s="47">
        <v>43507</v>
      </c>
      <c r="H124" s="47">
        <v>43521</v>
      </c>
      <c r="I124" s="47">
        <v>43503</v>
      </c>
      <c r="J124" s="61" t="s">
        <v>12</v>
      </c>
      <c r="K124" s="21"/>
      <c r="L124" s="48" t="s">
        <v>78</v>
      </c>
      <c r="M124" s="21"/>
      <c r="N124" s="22" t="s">
        <v>10</v>
      </c>
      <c r="O124" s="19"/>
      <c r="P124" s="22"/>
      <c r="Q124" s="39"/>
      <c r="R124" s="23"/>
      <c r="S124" s="24"/>
      <c r="Y124" s="30"/>
      <c r="Z124" s="30"/>
      <c r="AC124" s="30"/>
    </row>
    <row r="125" spans="1:29" s="10" customFormat="1" ht="30" customHeight="1" x14ac:dyDescent="0.2">
      <c r="A125" s="22" t="s">
        <v>214</v>
      </c>
      <c r="B125" s="38" t="s">
        <v>1378</v>
      </c>
      <c r="C125" s="22" t="s">
        <v>43</v>
      </c>
      <c r="D125" s="19"/>
      <c r="E125" s="47">
        <v>43493</v>
      </c>
      <c r="F125" s="47">
        <v>43494</v>
      </c>
      <c r="G125" s="47">
        <v>43507</v>
      </c>
      <c r="H125" s="47">
        <v>43521</v>
      </c>
      <c r="I125" s="47">
        <v>43516</v>
      </c>
      <c r="J125" s="61" t="s">
        <v>12</v>
      </c>
      <c r="K125" s="21"/>
      <c r="L125" s="48" t="s">
        <v>78</v>
      </c>
      <c r="M125" s="21"/>
      <c r="N125" s="22" t="s">
        <v>10</v>
      </c>
      <c r="O125" s="19"/>
      <c r="P125" s="22"/>
      <c r="Q125" s="38"/>
      <c r="R125" s="23"/>
      <c r="S125" s="24"/>
      <c r="Y125" s="30"/>
      <c r="Z125" s="30"/>
      <c r="AC125" s="30"/>
    </row>
    <row r="126" spans="1:29" s="10" customFormat="1" ht="30" customHeight="1" x14ac:dyDescent="0.2">
      <c r="A126" s="22" t="s">
        <v>215</v>
      </c>
      <c r="B126" s="38" t="s">
        <v>1379</v>
      </c>
      <c r="C126" s="22" t="s">
        <v>43</v>
      </c>
      <c r="D126" s="19"/>
      <c r="E126" s="47">
        <v>43493</v>
      </c>
      <c r="F126" s="47">
        <v>43494</v>
      </c>
      <c r="G126" s="47">
        <v>43507</v>
      </c>
      <c r="H126" s="47">
        <v>43521</v>
      </c>
      <c r="I126" s="47">
        <v>43517</v>
      </c>
      <c r="J126" s="61" t="s">
        <v>12</v>
      </c>
      <c r="K126" s="21"/>
      <c r="L126" s="48" t="s">
        <v>78</v>
      </c>
      <c r="M126" s="21"/>
      <c r="N126" s="22" t="s">
        <v>10</v>
      </c>
      <c r="O126" s="19"/>
      <c r="P126" s="22"/>
      <c r="Q126" s="39"/>
      <c r="R126" s="19"/>
      <c r="S126" s="24"/>
      <c r="Y126" s="30"/>
      <c r="Z126" s="30"/>
      <c r="AC126" s="30"/>
    </row>
    <row r="127" spans="1:29" s="10" customFormat="1" ht="30" customHeight="1" x14ac:dyDescent="0.2">
      <c r="A127" s="22" t="s">
        <v>216</v>
      </c>
      <c r="B127" s="38" t="s">
        <v>1380</v>
      </c>
      <c r="C127" s="22" t="s">
        <v>43</v>
      </c>
      <c r="D127" s="19"/>
      <c r="E127" s="47">
        <v>43493</v>
      </c>
      <c r="F127" s="47">
        <v>43494</v>
      </c>
      <c r="G127" s="47">
        <v>43507</v>
      </c>
      <c r="H127" s="47">
        <v>43521</v>
      </c>
      <c r="I127" s="47">
        <v>43508</v>
      </c>
      <c r="J127" s="61" t="s">
        <v>12</v>
      </c>
      <c r="K127" s="21"/>
      <c r="L127" s="48" t="s">
        <v>78</v>
      </c>
      <c r="M127" s="21"/>
      <c r="N127" s="22" t="s">
        <v>10</v>
      </c>
      <c r="O127" s="19"/>
      <c r="P127" s="22"/>
      <c r="Q127" s="39"/>
      <c r="R127" s="23"/>
      <c r="S127" s="24"/>
      <c r="Y127" s="30"/>
      <c r="Z127" s="30"/>
      <c r="AC127" s="30"/>
    </row>
    <row r="128" spans="1:29" s="10" customFormat="1" ht="30" customHeight="1" x14ac:dyDescent="0.2">
      <c r="A128" s="22" t="s">
        <v>217</v>
      </c>
      <c r="B128" s="38" t="s">
        <v>1381</v>
      </c>
      <c r="C128" s="22" t="s">
        <v>43</v>
      </c>
      <c r="D128" s="19"/>
      <c r="E128" s="47">
        <v>43493</v>
      </c>
      <c r="F128" s="47">
        <v>43494</v>
      </c>
      <c r="G128" s="47">
        <v>43507</v>
      </c>
      <c r="H128" s="47">
        <v>43521</v>
      </c>
      <c r="I128" s="47">
        <v>43496</v>
      </c>
      <c r="J128" s="61" t="s">
        <v>12</v>
      </c>
      <c r="K128" s="21"/>
      <c r="L128" s="48" t="s">
        <v>78</v>
      </c>
      <c r="M128" s="21"/>
      <c r="N128" s="22" t="s">
        <v>10</v>
      </c>
      <c r="O128" s="19"/>
      <c r="P128" s="22"/>
      <c r="Q128" s="38"/>
      <c r="R128" s="23"/>
      <c r="S128" s="24"/>
      <c r="Y128" s="30"/>
      <c r="Z128" s="30"/>
      <c r="AC128" s="30"/>
    </row>
    <row r="129" spans="1:29" s="10" customFormat="1" ht="30" customHeight="1" x14ac:dyDescent="0.2">
      <c r="A129" s="22" t="s">
        <v>218</v>
      </c>
      <c r="B129" s="38" t="s">
        <v>1382</v>
      </c>
      <c r="C129" s="22" t="s">
        <v>43</v>
      </c>
      <c r="D129" s="19"/>
      <c r="E129" s="47">
        <v>43493</v>
      </c>
      <c r="F129" s="47">
        <v>43494</v>
      </c>
      <c r="G129" s="47">
        <v>43507</v>
      </c>
      <c r="H129" s="47">
        <v>43521</v>
      </c>
      <c r="I129" s="47">
        <v>43507</v>
      </c>
      <c r="J129" s="61" t="s">
        <v>12</v>
      </c>
      <c r="K129" s="21"/>
      <c r="L129" s="48" t="s">
        <v>1450</v>
      </c>
      <c r="M129" s="21"/>
      <c r="N129" s="22" t="s">
        <v>13</v>
      </c>
      <c r="O129" s="19"/>
      <c r="P129" s="22" t="s">
        <v>16</v>
      </c>
      <c r="Q129" s="39"/>
      <c r="R129" s="19"/>
      <c r="S129" s="24"/>
      <c r="Y129" s="30"/>
      <c r="Z129" s="30"/>
      <c r="AC129" s="30"/>
    </row>
    <row r="130" spans="1:29" s="10" customFormat="1" ht="30" customHeight="1" x14ac:dyDescent="0.2">
      <c r="A130" s="22" t="s">
        <v>219</v>
      </c>
      <c r="B130" s="38" t="s">
        <v>1383</v>
      </c>
      <c r="C130" s="22" t="s">
        <v>43</v>
      </c>
      <c r="D130" s="19"/>
      <c r="E130" s="47">
        <v>43493</v>
      </c>
      <c r="F130" s="47">
        <v>43494</v>
      </c>
      <c r="G130" s="47">
        <v>43507</v>
      </c>
      <c r="H130" s="47">
        <v>43521</v>
      </c>
      <c r="I130" s="47">
        <v>43494</v>
      </c>
      <c r="J130" s="61" t="s">
        <v>12</v>
      </c>
      <c r="K130" s="21"/>
      <c r="L130" s="48" t="s">
        <v>78</v>
      </c>
      <c r="M130" s="21"/>
      <c r="N130" s="22" t="s">
        <v>10</v>
      </c>
      <c r="O130" s="19"/>
      <c r="P130" s="22"/>
      <c r="Q130" s="39"/>
      <c r="R130" s="23"/>
      <c r="S130" s="24"/>
      <c r="Y130" s="30"/>
      <c r="Z130" s="30"/>
      <c r="AC130" s="30"/>
    </row>
    <row r="131" spans="1:29" s="10" customFormat="1" ht="30" customHeight="1" x14ac:dyDescent="0.2">
      <c r="A131" s="22" t="s">
        <v>220</v>
      </c>
      <c r="B131" s="38" t="s">
        <v>1384</v>
      </c>
      <c r="C131" s="22" t="s">
        <v>43</v>
      </c>
      <c r="D131" s="19"/>
      <c r="E131" s="47">
        <v>43494</v>
      </c>
      <c r="F131" s="47">
        <v>43495</v>
      </c>
      <c r="G131" s="47">
        <v>43508</v>
      </c>
      <c r="H131" s="47">
        <v>43522</v>
      </c>
      <c r="I131" s="47">
        <v>43507</v>
      </c>
      <c r="J131" s="61" t="s">
        <v>12</v>
      </c>
      <c r="K131" s="21"/>
      <c r="L131" s="48" t="s">
        <v>78</v>
      </c>
      <c r="M131" s="21"/>
      <c r="N131" s="22" t="s">
        <v>10</v>
      </c>
      <c r="O131" s="19"/>
      <c r="P131" s="22"/>
      <c r="Q131" s="38"/>
      <c r="R131" s="23"/>
      <c r="S131" s="24"/>
      <c r="Y131" s="30"/>
      <c r="Z131" s="30"/>
      <c r="AC131" s="30"/>
    </row>
    <row r="132" spans="1:29" s="10" customFormat="1" ht="30" customHeight="1" x14ac:dyDescent="0.2">
      <c r="A132" s="22" t="s">
        <v>221</v>
      </c>
      <c r="B132" s="38" t="s">
        <v>1385</v>
      </c>
      <c r="C132" s="22" t="s">
        <v>43</v>
      </c>
      <c r="D132" s="19"/>
      <c r="E132" s="47">
        <v>43494</v>
      </c>
      <c r="F132" s="47">
        <v>43495</v>
      </c>
      <c r="G132" s="47">
        <v>43508</v>
      </c>
      <c r="H132" s="47">
        <v>43522</v>
      </c>
      <c r="I132" s="47">
        <v>43511</v>
      </c>
      <c r="J132" s="61" t="s">
        <v>12</v>
      </c>
      <c r="K132" s="21"/>
      <c r="L132" s="48" t="s">
        <v>78</v>
      </c>
      <c r="M132" s="21"/>
      <c r="N132" s="22" t="s">
        <v>10</v>
      </c>
      <c r="O132" s="19"/>
      <c r="P132" s="22"/>
      <c r="Q132" s="39"/>
      <c r="R132" s="19"/>
      <c r="S132" s="24"/>
      <c r="Y132" s="30"/>
      <c r="Z132" s="30"/>
      <c r="AC132" s="30"/>
    </row>
    <row r="133" spans="1:29" s="10" customFormat="1" ht="30" customHeight="1" x14ac:dyDescent="0.2">
      <c r="A133" s="22" t="s">
        <v>222</v>
      </c>
      <c r="B133" s="38" t="s">
        <v>1386</v>
      </c>
      <c r="C133" s="22" t="s">
        <v>43</v>
      </c>
      <c r="D133" s="19"/>
      <c r="E133" s="47">
        <v>43494</v>
      </c>
      <c r="F133" s="47">
        <v>43495</v>
      </c>
      <c r="G133" s="47">
        <v>43508</v>
      </c>
      <c r="H133" s="47">
        <v>43522</v>
      </c>
      <c r="I133" s="47">
        <v>43497</v>
      </c>
      <c r="J133" s="61" t="s">
        <v>12</v>
      </c>
      <c r="K133" s="21"/>
      <c r="L133" s="48" t="s">
        <v>78</v>
      </c>
      <c r="M133" s="21"/>
      <c r="N133" s="22" t="s">
        <v>10</v>
      </c>
      <c r="O133" s="19"/>
      <c r="P133" s="22"/>
      <c r="Q133" s="39"/>
      <c r="R133" s="23"/>
      <c r="S133" s="24"/>
      <c r="Y133" s="30"/>
      <c r="Z133" s="30"/>
      <c r="AC133" s="30"/>
    </row>
    <row r="134" spans="1:29" s="10" customFormat="1" ht="30" customHeight="1" x14ac:dyDescent="0.2">
      <c r="A134" s="22" t="s">
        <v>223</v>
      </c>
      <c r="B134" s="38" t="s">
        <v>1387</v>
      </c>
      <c r="C134" s="22" t="s">
        <v>43</v>
      </c>
      <c r="D134" s="19"/>
      <c r="E134" s="47">
        <v>43494</v>
      </c>
      <c r="F134" s="47">
        <v>43495</v>
      </c>
      <c r="G134" s="47">
        <v>43508</v>
      </c>
      <c r="H134" s="47">
        <v>43522</v>
      </c>
      <c r="I134" s="47">
        <v>43503</v>
      </c>
      <c r="J134" s="61" t="s">
        <v>12</v>
      </c>
      <c r="K134" s="21"/>
      <c r="L134" s="48" t="s">
        <v>78</v>
      </c>
      <c r="M134" s="21"/>
      <c r="N134" s="22" t="s">
        <v>13</v>
      </c>
      <c r="O134" s="19"/>
      <c r="P134" s="22" t="s">
        <v>70</v>
      </c>
      <c r="Q134" s="38"/>
      <c r="R134" s="23"/>
      <c r="S134" s="24"/>
      <c r="Y134" s="30"/>
      <c r="Z134" s="30"/>
      <c r="AC134" s="30"/>
    </row>
    <row r="135" spans="1:29" s="10" customFormat="1" ht="30" customHeight="1" x14ac:dyDescent="0.2">
      <c r="A135" s="22" t="s">
        <v>224</v>
      </c>
      <c r="B135" s="38" t="s">
        <v>1388</v>
      </c>
      <c r="C135" s="22" t="s">
        <v>43</v>
      </c>
      <c r="D135" s="19"/>
      <c r="E135" s="47">
        <v>43494</v>
      </c>
      <c r="F135" s="47">
        <v>43495</v>
      </c>
      <c r="G135" s="47">
        <v>43508</v>
      </c>
      <c r="H135" s="47">
        <v>43522</v>
      </c>
      <c r="I135" s="47">
        <v>43501</v>
      </c>
      <c r="J135" s="61" t="s">
        <v>12</v>
      </c>
      <c r="K135" s="21"/>
      <c r="L135" s="48" t="s">
        <v>78</v>
      </c>
      <c r="M135" s="21"/>
      <c r="N135" s="22" t="s">
        <v>10</v>
      </c>
      <c r="O135" s="19"/>
      <c r="P135" s="22"/>
      <c r="Q135" s="39"/>
      <c r="R135" s="19"/>
      <c r="S135" s="24"/>
      <c r="Y135" s="30"/>
      <c r="Z135" s="30"/>
      <c r="AC135" s="30"/>
    </row>
    <row r="136" spans="1:29" s="10" customFormat="1" ht="30" customHeight="1" x14ac:dyDescent="0.2">
      <c r="A136" s="22" t="s">
        <v>225</v>
      </c>
      <c r="B136" s="38" t="s">
        <v>1389</v>
      </c>
      <c r="C136" s="22" t="s">
        <v>43</v>
      </c>
      <c r="D136" s="19"/>
      <c r="E136" s="47">
        <v>43494</v>
      </c>
      <c r="F136" s="47">
        <v>43495</v>
      </c>
      <c r="G136" s="47">
        <v>43508</v>
      </c>
      <c r="H136" s="47">
        <v>43522</v>
      </c>
      <c r="I136" s="47">
        <v>43511</v>
      </c>
      <c r="J136" s="61" t="s">
        <v>12</v>
      </c>
      <c r="K136" s="21"/>
      <c r="L136" s="48" t="s">
        <v>78</v>
      </c>
      <c r="M136" s="21"/>
      <c r="N136" s="22" t="s">
        <v>10</v>
      </c>
      <c r="O136" s="19"/>
      <c r="P136" s="22"/>
      <c r="Q136" s="39"/>
      <c r="R136" s="23"/>
      <c r="S136" s="24"/>
      <c r="Y136" s="30"/>
      <c r="Z136" s="30"/>
      <c r="AC136" s="30"/>
    </row>
    <row r="137" spans="1:29" s="10" customFormat="1" ht="30" customHeight="1" x14ac:dyDescent="0.2">
      <c r="A137" s="22" t="s">
        <v>226</v>
      </c>
      <c r="B137" s="38" t="s">
        <v>1390</v>
      </c>
      <c r="C137" s="22" t="s">
        <v>43</v>
      </c>
      <c r="D137" s="19"/>
      <c r="E137" s="47">
        <v>43495</v>
      </c>
      <c r="F137" s="47">
        <v>43496</v>
      </c>
      <c r="G137" s="47">
        <v>43509</v>
      </c>
      <c r="H137" s="47">
        <v>43523</v>
      </c>
      <c r="I137" s="47">
        <v>43507</v>
      </c>
      <c r="J137" s="61" t="s">
        <v>12</v>
      </c>
      <c r="K137" s="21"/>
      <c r="L137" s="48" t="s">
        <v>78</v>
      </c>
      <c r="M137" s="21"/>
      <c r="N137" s="22" t="s">
        <v>10</v>
      </c>
      <c r="O137" s="19"/>
      <c r="P137" s="22"/>
      <c r="Q137" s="38"/>
      <c r="R137" s="23"/>
      <c r="S137" s="24"/>
      <c r="Y137" s="30"/>
      <c r="Z137" s="30"/>
      <c r="AC137" s="30"/>
    </row>
    <row r="138" spans="1:29" s="10" customFormat="1" ht="30" customHeight="1" x14ac:dyDescent="0.2">
      <c r="A138" s="22" t="s">
        <v>227</v>
      </c>
      <c r="B138" s="38" t="s">
        <v>1391</v>
      </c>
      <c r="C138" s="22" t="s">
        <v>43</v>
      </c>
      <c r="D138" s="19"/>
      <c r="E138" s="47">
        <v>43495</v>
      </c>
      <c r="F138" s="47">
        <v>43496</v>
      </c>
      <c r="G138" s="47">
        <v>43509</v>
      </c>
      <c r="H138" s="47">
        <v>43523</v>
      </c>
      <c r="I138" s="47">
        <v>43508</v>
      </c>
      <c r="J138" s="61" t="s">
        <v>12</v>
      </c>
      <c r="K138" s="21"/>
      <c r="L138" s="48" t="s">
        <v>78</v>
      </c>
      <c r="M138" s="21"/>
      <c r="N138" s="22" t="s">
        <v>10</v>
      </c>
      <c r="O138" s="19"/>
      <c r="P138" s="22"/>
      <c r="Q138" s="39"/>
      <c r="R138" s="19"/>
      <c r="S138" s="24"/>
      <c r="Y138" s="30"/>
      <c r="Z138" s="30"/>
      <c r="AC138" s="30"/>
    </row>
    <row r="139" spans="1:29" s="10" customFormat="1" ht="30" customHeight="1" x14ac:dyDescent="0.2">
      <c r="A139" s="22" t="s">
        <v>228</v>
      </c>
      <c r="B139" s="38" t="s">
        <v>1392</v>
      </c>
      <c r="C139" s="22" t="s">
        <v>43</v>
      </c>
      <c r="D139" s="19"/>
      <c r="E139" s="47">
        <v>43495</v>
      </c>
      <c r="F139" s="47">
        <v>43496</v>
      </c>
      <c r="G139" s="47">
        <v>43509</v>
      </c>
      <c r="H139" s="47">
        <v>43523</v>
      </c>
      <c r="I139" s="47">
        <v>43496</v>
      </c>
      <c r="J139" s="61" t="s">
        <v>12</v>
      </c>
      <c r="K139" s="21"/>
      <c r="L139" s="48" t="s">
        <v>78</v>
      </c>
      <c r="M139" s="21"/>
      <c r="N139" s="22" t="s">
        <v>10</v>
      </c>
      <c r="O139" s="19"/>
      <c r="P139" s="22"/>
      <c r="Q139" s="39"/>
      <c r="R139" s="23"/>
      <c r="S139" s="24"/>
      <c r="Y139" s="30"/>
      <c r="Z139" s="30"/>
      <c r="AC139" s="30"/>
    </row>
    <row r="140" spans="1:29" s="10" customFormat="1" ht="30" customHeight="1" x14ac:dyDescent="0.2">
      <c r="A140" s="22" t="s">
        <v>229</v>
      </c>
      <c r="B140" s="38" t="s">
        <v>1393</v>
      </c>
      <c r="C140" s="22" t="s">
        <v>43</v>
      </c>
      <c r="D140" s="19"/>
      <c r="E140" s="47">
        <v>43495</v>
      </c>
      <c r="F140" s="47">
        <v>43496</v>
      </c>
      <c r="G140" s="47">
        <v>43509</v>
      </c>
      <c r="H140" s="47">
        <v>43523</v>
      </c>
      <c r="I140" s="47">
        <v>43515</v>
      </c>
      <c r="J140" s="61" t="s">
        <v>12</v>
      </c>
      <c r="K140" s="21"/>
      <c r="L140" s="48" t="s">
        <v>78</v>
      </c>
      <c r="M140" s="21"/>
      <c r="N140" s="22" t="s">
        <v>10</v>
      </c>
      <c r="O140" s="19"/>
      <c r="P140" s="22"/>
      <c r="Q140" s="38"/>
      <c r="R140" s="23"/>
      <c r="S140" s="24"/>
      <c r="Y140" s="30"/>
      <c r="Z140" s="30"/>
      <c r="AC140" s="30"/>
    </row>
    <row r="141" spans="1:29" s="10" customFormat="1" ht="30" customHeight="1" x14ac:dyDescent="0.2">
      <c r="A141" s="22" t="s">
        <v>230</v>
      </c>
      <c r="B141" s="38" t="s">
        <v>1394</v>
      </c>
      <c r="C141" s="22" t="s">
        <v>43</v>
      </c>
      <c r="D141" s="19"/>
      <c r="E141" s="47">
        <v>43495</v>
      </c>
      <c r="F141" s="47">
        <v>43496</v>
      </c>
      <c r="G141" s="47">
        <v>43509</v>
      </c>
      <c r="H141" s="47">
        <v>43523</v>
      </c>
      <c r="I141" s="47">
        <v>43511</v>
      </c>
      <c r="J141" s="61" t="s">
        <v>12</v>
      </c>
      <c r="K141" s="21"/>
      <c r="L141" s="48" t="s">
        <v>78</v>
      </c>
      <c r="M141" s="21"/>
      <c r="N141" s="22" t="s">
        <v>10</v>
      </c>
      <c r="O141" s="19"/>
      <c r="P141" s="22"/>
      <c r="Q141" s="39"/>
      <c r="R141" s="19"/>
      <c r="S141" s="24"/>
      <c r="Y141" s="30"/>
      <c r="Z141" s="30"/>
      <c r="AC141" s="30"/>
    </row>
    <row r="142" spans="1:29" s="10" customFormat="1" ht="30" customHeight="1" x14ac:dyDescent="0.2">
      <c r="A142" s="22" t="s">
        <v>231</v>
      </c>
      <c r="B142" s="38" t="s">
        <v>1395</v>
      </c>
      <c r="C142" s="22" t="s">
        <v>43</v>
      </c>
      <c r="D142" s="19"/>
      <c r="E142" s="47">
        <v>43495</v>
      </c>
      <c r="F142" s="47">
        <v>43496</v>
      </c>
      <c r="G142" s="47">
        <v>43509</v>
      </c>
      <c r="H142" s="47">
        <v>43523</v>
      </c>
      <c r="I142" s="47">
        <v>43518</v>
      </c>
      <c r="J142" s="61" t="s">
        <v>12</v>
      </c>
      <c r="K142" s="21"/>
      <c r="L142" s="48" t="s">
        <v>78</v>
      </c>
      <c r="M142" s="21"/>
      <c r="N142" s="22" t="s">
        <v>10</v>
      </c>
      <c r="O142" s="19"/>
      <c r="P142" s="22"/>
      <c r="Q142" s="39"/>
      <c r="R142" s="23"/>
      <c r="S142" s="24"/>
      <c r="Y142" s="30"/>
      <c r="Z142" s="30"/>
      <c r="AC142" s="30"/>
    </row>
    <row r="143" spans="1:29" s="10" customFormat="1" ht="30" customHeight="1" x14ac:dyDescent="0.2">
      <c r="A143" s="22" t="s">
        <v>232</v>
      </c>
      <c r="B143" s="38" t="s">
        <v>1396</v>
      </c>
      <c r="C143" s="22" t="s">
        <v>43</v>
      </c>
      <c r="D143" s="19"/>
      <c r="E143" s="47">
        <v>43495</v>
      </c>
      <c r="F143" s="47">
        <v>43496</v>
      </c>
      <c r="G143" s="47">
        <v>43509</v>
      </c>
      <c r="H143" s="47">
        <v>43523</v>
      </c>
      <c r="I143" s="47">
        <v>43507</v>
      </c>
      <c r="J143" s="61" t="s">
        <v>12</v>
      </c>
      <c r="K143" s="21"/>
      <c r="L143" s="48" t="s">
        <v>78</v>
      </c>
      <c r="M143" s="21"/>
      <c r="N143" s="22" t="s">
        <v>10</v>
      </c>
      <c r="O143" s="19"/>
      <c r="P143" s="22"/>
      <c r="Q143" s="38"/>
      <c r="R143" s="23"/>
      <c r="S143" s="24"/>
      <c r="Y143" s="30"/>
      <c r="Z143" s="30"/>
      <c r="AC143" s="30"/>
    </row>
    <row r="144" spans="1:29" s="10" customFormat="1" ht="30" customHeight="1" x14ac:dyDescent="0.2">
      <c r="A144" s="22" t="s">
        <v>233</v>
      </c>
      <c r="B144" s="38" t="s">
        <v>1397</v>
      </c>
      <c r="C144" s="22" t="s">
        <v>43</v>
      </c>
      <c r="D144" s="19"/>
      <c r="E144" s="47">
        <v>43495</v>
      </c>
      <c r="F144" s="47">
        <v>43496</v>
      </c>
      <c r="G144" s="47">
        <v>43509</v>
      </c>
      <c r="H144" s="47">
        <v>43523</v>
      </c>
      <c r="I144" s="47">
        <v>43510</v>
      </c>
      <c r="J144" s="61" t="s">
        <v>12</v>
      </c>
      <c r="K144" s="21"/>
      <c r="L144" s="48" t="s">
        <v>78</v>
      </c>
      <c r="M144" s="21"/>
      <c r="N144" s="22" t="s">
        <v>13</v>
      </c>
      <c r="O144" s="19"/>
      <c r="P144" s="22" t="s">
        <v>70</v>
      </c>
      <c r="Q144" s="39"/>
      <c r="R144" s="19"/>
      <c r="S144" s="24"/>
      <c r="Y144" s="30"/>
      <c r="Z144" s="30"/>
      <c r="AC144" s="30"/>
    </row>
    <row r="145" spans="1:29" s="10" customFormat="1" ht="30" customHeight="1" x14ac:dyDescent="0.2">
      <c r="A145" s="22" t="s">
        <v>234</v>
      </c>
      <c r="B145" s="38" t="s">
        <v>1398</v>
      </c>
      <c r="C145" s="22" t="s">
        <v>43</v>
      </c>
      <c r="D145" s="19"/>
      <c r="E145" s="47">
        <v>43495</v>
      </c>
      <c r="F145" s="47">
        <v>43496</v>
      </c>
      <c r="G145" s="47">
        <v>43509</v>
      </c>
      <c r="H145" s="47">
        <v>43523</v>
      </c>
      <c r="I145" s="47">
        <v>43507</v>
      </c>
      <c r="J145" s="61" t="s">
        <v>12</v>
      </c>
      <c r="K145" s="21"/>
      <c r="L145" s="48" t="s">
        <v>78</v>
      </c>
      <c r="M145" s="21"/>
      <c r="N145" s="22" t="s">
        <v>10</v>
      </c>
      <c r="O145" s="19"/>
      <c r="P145" s="22"/>
      <c r="Q145" s="39"/>
      <c r="R145" s="23"/>
      <c r="S145" s="24"/>
      <c r="Y145" s="30"/>
      <c r="Z145" s="30"/>
      <c r="AC145" s="30"/>
    </row>
    <row r="146" spans="1:29" s="10" customFormat="1" ht="30" customHeight="1" x14ac:dyDescent="0.2">
      <c r="A146" s="22" t="s">
        <v>235</v>
      </c>
      <c r="B146" s="38" t="s">
        <v>1399</v>
      </c>
      <c r="C146" s="22" t="s">
        <v>43</v>
      </c>
      <c r="D146" s="19"/>
      <c r="E146" s="47">
        <v>43495</v>
      </c>
      <c r="F146" s="47">
        <v>43496</v>
      </c>
      <c r="G146" s="47">
        <v>43509</v>
      </c>
      <c r="H146" s="47">
        <v>43523</v>
      </c>
      <c r="I146" s="47">
        <v>43516</v>
      </c>
      <c r="J146" s="61" t="s">
        <v>12</v>
      </c>
      <c r="K146" s="21"/>
      <c r="L146" s="48" t="s">
        <v>78</v>
      </c>
      <c r="M146" s="21"/>
      <c r="N146" s="22" t="s">
        <v>10</v>
      </c>
      <c r="O146" s="19"/>
      <c r="P146" s="22"/>
      <c r="Q146" s="38"/>
      <c r="R146" s="23"/>
      <c r="S146" s="24"/>
      <c r="Y146" s="30"/>
      <c r="Z146" s="30"/>
      <c r="AC146" s="30"/>
    </row>
    <row r="147" spans="1:29" s="10" customFormat="1" ht="30" customHeight="1" x14ac:dyDescent="0.2">
      <c r="A147" s="22" t="s">
        <v>236</v>
      </c>
      <c r="B147" s="38" t="s">
        <v>1400</v>
      </c>
      <c r="C147" s="22" t="s">
        <v>43</v>
      </c>
      <c r="D147" s="19"/>
      <c r="E147" s="47">
        <v>43493</v>
      </c>
      <c r="F147" s="47">
        <v>43494</v>
      </c>
      <c r="G147" s="47">
        <v>43507</v>
      </c>
      <c r="H147" s="47">
        <v>43521</v>
      </c>
      <c r="I147" s="47">
        <v>43501</v>
      </c>
      <c r="J147" s="61" t="s">
        <v>12</v>
      </c>
      <c r="K147" s="21"/>
      <c r="L147" s="48" t="s">
        <v>78</v>
      </c>
      <c r="M147" s="21"/>
      <c r="N147" s="22" t="s">
        <v>10</v>
      </c>
      <c r="O147" s="19"/>
      <c r="P147" s="22"/>
      <c r="Q147" s="39"/>
      <c r="R147" s="19"/>
      <c r="S147" s="24"/>
      <c r="Y147" s="30"/>
      <c r="Z147" s="30"/>
      <c r="AC147" s="30"/>
    </row>
    <row r="148" spans="1:29" s="10" customFormat="1" ht="30" customHeight="1" x14ac:dyDescent="0.2">
      <c r="A148" s="22" t="s">
        <v>237</v>
      </c>
      <c r="B148" s="38" t="s">
        <v>1401</v>
      </c>
      <c r="C148" s="22" t="s">
        <v>43</v>
      </c>
      <c r="D148" s="19"/>
      <c r="E148" s="47">
        <v>43496</v>
      </c>
      <c r="F148" s="47">
        <v>43497</v>
      </c>
      <c r="G148" s="47">
        <v>43510</v>
      </c>
      <c r="H148" s="47">
        <v>43524</v>
      </c>
      <c r="I148" s="47">
        <v>43507</v>
      </c>
      <c r="J148" s="61" t="s">
        <v>12</v>
      </c>
      <c r="K148" s="21"/>
      <c r="L148" s="48" t="s">
        <v>78</v>
      </c>
      <c r="M148" s="21"/>
      <c r="N148" s="22" t="s">
        <v>13</v>
      </c>
      <c r="O148" s="19"/>
      <c r="P148" s="22" t="s">
        <v>16</v>
      </c>
      <c r="Q148" s="39" t="s">
        <v>1518</v>
      </c>
      <c r="R148" s="23"/>
      <c r="S148" s="24"/>
      <c r="Y148" s="30"/>
      <c r="Z148" s="30"/>
      <c r="AC148" s="30"/>
    </row>
    <row r="149" spans="1:29" s="10" customFormat="1" ht="30" customHeight="1" x14ac:dyDescent="0.2">
      <c r="A149" s="22" t="s">
        <v>238</v>
      </c>
      <c r="B149" s="38" t="s">
        <v>1402</v>
      </c>
      <c r="C149" s="22" t="s">
        <v>43</v>
      </c>
      <c r="D149" s="19"/>
      <c r="E149" s="47">
        <v>43496</v>
      </c>
      <c r="F149" s="47">
        <v>43497</v>
      </c>
      <c r="G149" s="47">
        <v>43510</v>
      </c>
      <c r="H149" s="47">
        <v>43524</v>
      </c>
      <c r="I149" s="47">
        <v>43507</v>
      </c>
      <c r="J149" s="61" t="s">
        <v>12</v>
      </c>
      <c r="K149" s="21"/>
      <c r="L149" s="48" t="s">
        <v>78</v>
      </c>
      <c r="M149" s="21"/>
      <c r="N149" s="22" t="s">
        <v>19</v>
      </c>
      <c r="O149" s="19"/>
      <c r="P149" s="22"/>
      <c r="Q149" s="38"/>
      <c r="R149" s="23"/>
      <c r="S149" s="24"/>
      <c r="Y149" s="30"/>
      <c r="Z149" s="30"/>
      <c r="AC149" s="30"/>
    </row>
    <row r="150" spans="1:29" s="10" customFormat="1" ht="30" customHeight="1" x14ac:dyDescent="0.2">
      <c r="A150" s="22" t="s">
        <v>239</v>
      </c>
      <c r="B150" s="38" t="s">
        <v>1403</v>
      </c>
      <c r="C150" s="22" t="s">
        <v>43</v>
      </c>
      <c r="D150" s="19"/>
      <c r="E150" s="47">
        <v>43496</v>
      </c>
      <c r="F150" s="47">
        <v>43497</v>
      </c>
      <c r="G150" s="47">
        <v>43510</v>
      </c>
      <c r="H150" s="47">
        <v>43493</v>
      </c>
      <c r="I150" s="47">
        <v>43517</v>
      </c>
      <c r="J150" s="61" t="s">
        <v>12</v>
      </c>
      <c r="K150" s="21"/>
      <c r="L150" s="48" t="s">
        <v>78</v>
      </c>
      <c r="M150" s="21"/>
      <c r="N150" s="22" t="s">
        <v>10</v>
      </c>
      <c r="O150" s="19"/>
      <c r="P150" s="22"/>
      <c r="Q150" s="39"/>
      <c r="R150" s="19"/>
      <c r="S150" s="24"/>
      <c r="Y150" s="30"/>
      <c r="Z150" s="30"/>
      <c r="AC150" s="30"/>
    </row>
    <row r="151" spans="1:29" s="10" customFormat="1" ht="30" customHeight="1" x14ac:dyDescent="0.2">
      <c r="A151" s="22" t="s">
        <v>240</v>
      </c>
      <c r="B151" s="38" t="s">
        <v>1404</v>
      </c>
      <c r="C151" s="22" t="s">
        <v>43</v>
      </c>
      <c r="D151" s="19"/>
      <c r="E151" s="47">
        <v>43496</v>
      </c>
      <c r="F151" s="47">
        <v>43497</v>
      </c>
      <c r="G151" s="47">
        <v>43510</v>
      </c>
      <c r="H151" s="47">
        <v>43524</v>
      </c>
      <c r="I151" s="47">
        <v>43504</v>
      </c>
      <c r="J151" s="61" t="s">
        <v>12</v>
      </c>
      <c r="K151" s="21"/>
      <c r="L151" s="48" t="s">
        <v>78</v>
      </c>
      <c r="M151" s="21"/>
      <c r="N151" s="22" t="s">
        <v>10</v>
      </c>
      <c r="O151" s="19"/>
      <c r="P151" s="22"/>
      <c r="Q151" s="39"/>
      <c r="R151" s="23"/>
      <c r="S151" s="24"/>
      <c r="Y151" s="30"/>
      <c r="Z151" s="30"/>
      <c r="AC151" s="30"/>
    </row>
    <row r="152" spans="1:29" s="10" customFormat="1" ht="30" customHeight="1" x14ac:dyDescent="0.2">
      <c r="A152" s="22" t="s">
        <v>241</v>
      </c>
      <c r="B152" s="38" t="s">
        <v>1405</v>
      </c>
      <c r="C152" s="22" t="s">
        <v>43</v>
      </c>
      <c r="D152" s="19"/>
      <c r="E152" s="47">
        <v>43496</v>
      </c>
      <c r="F152" s="47">
        <v>43497</v>
      </c>
      <c r="G152" s="47">
        <v>43510</v>
      </c>
      <c r="H152" s="47">
        <v>43524</v>
      </c>
      <c r="I152" s="47">
        <v>43504</v>
      </c>
      <c r="J152" s="61" t="s">
        <v>12</v>
      </c>
      <c r="K152" s="21"/>
      <c r="L152" s="48" t="s">
        <v>78</v>
      </c>
      <c r="M152" s="21"/>
      <c r="N152" s="22" t="s">
        <v>10</v>
      </c>
      <c r="O152" s="19"/>
      <c r="P152" s="22"/>
      <c r="Q152" s="38"/>
      <c r="R152" s="23"/>
      <c r="S152" s="24"/>
      <c r="Y152" s="30"/>
      <c r="Z152" s="30"/>
      <c r="AC152" s="30"/>
    </row>
    <row r="153" spans="1:29" s="10" customFormat="1" ht="30" customHeight="1" x14ac:dyDescent="0.2">
      <c r="A153" s="22" t="s">
        <v>242</v>
      </c>
      <c r="B153" s="38" t="s">
        <v>1406</v>
      </c>
      <c r="C153" s="22" t="s">
        <v>43</v>
      </c>
      <c r="D153" s="19"/>
      <c r="E153" s="47">
        <v>43496</v>
      </c>
      <c r="F153" s="47">
        <v>43497</v>
      </c>
      <c r="G153" s="47">
        <v>43510</v>
      </c>
      <c r="H153" s="47">
        <v>43524</v>
      </c>
      <c r="I153" s="47">
        <v>43508</v>
      </c>
      <c r="J153" s="61" t="s">
        <v>12</v>
      </c>
      <c r="K153" s="21"/>
      <c r="L153" s="48" t="s">
        <v>78</v>
      </c>
      <c r="M153" s="21"/>
      <c r="N153" s="22" t="s">
        <v>10</v>
      </c>
      <c r="O153" s="19"/>
      <c r="P153" s="22"/>
      <c r="Q153" s="39"/>
      <c r="R153" s="19"/>
      <c r="S153" s="24"/>
      <c r="Y153" s="30"/>
      <c r="Z153" s="30"/>
      <c r="AC153" s="30"/>
    </row>
    <row r="154" spans="1:29" s="10" customFormat="1" ht="30" customHeight="1" x14ac:dyDescent="0.2">
      <c r="A154" s="22" t="s">
        <v>243</v>
      </c>
      <c r="B154" s="38" t="s">
        <v>1407</v>
      </c>
      <c r="C154" s="22" t="s">
        <v>43</v>
      </c>
      <c r="D154" s="19"/>
      <c r="E154" s="47">
        <v>43496</v>
      </c>
      <c r="F154" s="47">
        <v>43497</v>
      </c>
      <c r="G154" s="47">
        <v>43510</v>
      </c>
      <c r="H154" s="47">
        <v>43524</v>
      </c>
      <c r="I154" s="47">
        <v>43500</v>
      </c>
      <c r="J154" s="61" t="s">
        <v>12</v>
      </c>
      <c r="K154" s="21"/>
      <c r="L154" s="48" t="s">
        <v>78</v>
      </c>
      <c r="M154" s="21"/>
      <c r="N154" s="22" t="s">
        <v>10</v>
      </c>
      <c r="O154" s="19"/>
      <c r="P154" s="22"/>
      <c r="Q154" s="39"/>
      <c r="R154" s="23"/>
      <c r="S154" s="24"/>
      <c r="Y154" s="30"/>
      <c r="Z154" s="30"/>
      <c r="AC154" s="30"/>
    </row>
    <row r="155" spans="1:29" s="10" customFormat="1" ht="30" customHeight="1" x14ac:dyDescent="0.2">
      <c r="A155" s="22" t="s">
        <v>244</v>
      </c>
      <c r="B155" s="38" t="s">
        <v>1408</v>
      </c>
      <c r="C155" s="22" t="s">
        <v>43</v>
      </c>
      <c r="D155" s="19"/>
      <c r="E155" s="47">
        <v>43496</v>
      </c>
      <c r="F155" s="47">
        <v>43497</v>
      </c>
      <c r="G155" s="47">
        <v>43510</v>
      </c>
      <c r="H155" s="47">
        <v>43524</v>
      </c>
      <c r="I155" s="47">
        <v>43504</v>
      </c>
      <c r="J155" s="61" t="s">
        <v>12</v>
      </c>
      <c r="K155" s="21"/>
      <c r="L155" s="48" t="s">
        <v>78</v>
      </c>
      <c r="M155" s="21"/>
      <c r="N155" s="22" t="s">
        <v>10</v>
      </c>
      <c r="O155" s="19"/>
      <c r="P155" s="22"/>
      <c r="Q155" s="38"/>
      <c r="R155" s="23"/>
      <c r="S155" s="24"/>
      <c r="Y155" s="30"/>
      <c r="Z155" s="30"/>
      <c r="AC155" s="30"/>
    </row>
    <row r="156" spans="1:29" s="10" customFormat="1" ht="30" customHeight="1" x14ac:dyDescent="0.2">
      <c r="A156" s="22" t="s">
        <v>245</v>
      </c>
      <c r="B156" s="38" t="s">
        <v>1409</v>
      </c>
      <c r="C156" s="22" t="s">
        <v>44</v>
      </c>
      <c r="D156" s="19"/>
      <c r="E156" s="47">
        <v>43497</v>
      </c>
      <c r="F156" s="47">
        <v>43498</v>
      </c>
      <c r="G156" s="47">
        <v>43511</v>
      </c>
      <c r="H156" s="47">
        <v>43525</v>
      </c>
      <c r="I156" s="47">
        <v>43511</v>
      </c>
      <c r="J156" s="61" t="s">
        <v>12</v>
      </c>
      <c r="K156" s="21"/>
      <c r="L156" s="48" t="s">
        <v>78</v>
      </c>
      <c r="M156" s="21"/>
      <c r="N156" s="22" t="s">
        <v>10</v>
      </c>
      <c r="O156" s="19"/>
      <c r="P156" s="22"/>
      <c r="Q156" s="39"/>
      <c r="R156" s="19"/>
      <c r="S156" s="24"/>
      <c r="Y156" s="30"/>
      <c r="Z156" s="30"/>
      <c r="AC156" s="30"/>
    </row>
    <row r="157" spans="1:29" s="10" customFormat="1" ht="30" customHeight="1" x14ac:dyDescent="0.2">
      <c r="A157" s="22" t="s">
        <v>246</v>
      </c>
      <c r="B157" s="38" t="s">
        <v>1410</v>
      </c>
      <c r="C157" s="22" t="s">
        <v>44</v>
      </c>
      <c r="D157" s="19"/>
      <c r="E157" s="47">
        <v>43497</v>
      </c>
      <c r="F157" s="47">
        <v>43498</v>
      </c>
      <c r="G157" s="47">
        <v>43511</v>
      </c>
      <c r="H157" s="47">
        <v>43525</v>
      </c>
      <c r="I157" s="47">
        <v>43515</v>
      </c>
      <c r="J157" s="61" t="s">
        <v>12</v>
      </c>
      <c r="K157" s="21"/>
      <c r="L157" s="48" t="s">
        <v>78</v>
      </c>
      <c r="M157" s="21"/>
      <c r="N157" s="22" t="s">
        <v>10</v>
      </c>
      <c r="O157" s="19"/>
      <c r="P157" s="22"/>
      <c r="Q157" s="39"/>
      <c r="R157" s="23"/>
      <c r="S157" s="24"/>
      <c r="Y157" s="30"/>
      <c r="Z157" s="30"/>
      <c r="AC157" s="30"/>
    </row>
    <row r="158" spans="1:29" s="10" customFormat="1" ht="30" customHeight="1" x14ac:dyDescent="0.2">
      <c r="A158" s="22" t="s">
        <v>247</v>
      </c>
      <c r="B158" s="38" t="s">
        <v>1411</v>
      </c>
      <c r="C158" s="22" t="s">
        <v>44</v>
      </c>
      <c r="D158" s="19"/>
      <c r="E158" s="47">
        <v>43497</v>
      </c>
      <c r="F158" s="47">
        <v>43498</v>
      </c>
      <c r="G158" s="47">
        <v>43511</v>
      </c>
      <c r="H158" s="47">
        <v>43525</v>
      </c>
      <c r="I158" s="47">
        <v>43507</v>
      </c>
      <c r="J158" s="61" t="s">
        <v>12</v>
      </c>
      <c r="K158" s="21"/>
      <c r="L158" s="48" t="s">
        <v>78</v>
      </c>
      <c r="M158" s="21"/>
      <c r="N158" s="22" t="s">
        <v>10</v>
      </c>
      <c r="O158" s="19"/>
      <c r="P158" s="22"/>
      <c r="Q158" s="38"/>
      <c r="R158" s="23"/>
      <c r="S158" s="24"/>
      <c r="Y158" s="30"/>
      <c r="Z158" s="30"/>
      <c r="AC158" s="30"/>
    </row>
    <row r="159" spans="1:29" s="10" customFormat="1" ht="30" customHeight="1" x14ac:dyDescent="0.2">
      <c r="A159" s="22" t="s">
        <v>248</v>
      </c>
      <c r="B159" s="38" t="s">
        <v>1412</v>
      </c>
      <c r="C159" s="22" t="s">
        <v>44</v>
      </c>
      <c r="D159" s="19"/>
      <c r="E159" s="47" t="s">
        <v>25</v>
      </c>
      <c r="F159" s="47" t="s">
        <v>25</v>
      </c>
      <c r="G159" s="47" t="s">
        <v>25</v>
      </c>
      <c r="H159" s="47" t="s">
        <v>25</v>
      </c>
      <c r="I159" s="47" t="s">
        <v>25</v>
      </c>
      <c r="J159" s="61" t="s">
        <v>25</v>
      </c>
      <c r="K159" s="21"/>
      <c r="L159" s="48" t="s">
        <v>79</v>
      </c>
      <c r="M159" s="21"/>
      <c r="N159" s="22" t="s">
        <v>25</v>
      </c>
      <c r="O159" s="19"/>
      <c r="P159" s="22"/>
      <c r="Q159" s="39" t="s">
        <v>2524</v>
      </c>
      <c r="R159" s="19"/>
      <c r="S159" s="24"/>
      <c r="Y159" s="30"/>
      <c r="Z159" s="30"/>
      <c r="AC159" s="30"/>
    </row>
    <row r="160" spans="1:29" s="10" customFormat="1" ht="30" customHeight="1" x14ac:dyDescent="0.2">
      <c r="A160" s="22" t="s">
        <v>249</v>
      </c>
      <c r="B160" s="38" t="s">
        <v>1413</v>
      </c>
      <c r="C160" s="22" t="s">
        <v>44</v>
      </c>
      <c r="D160" s="19"/>
      <c r="E160" s="47">
        <v>43500</v>
      </c>
      <c r="F160" s="47">
        <v>43501</v>
      </c>
      <c r="G160" s="47">
        <v>43514</v>
      </c>
      <c r="H160" s="47">
        <v>43528</v>
      </c>
      <c r="I160" s="47">
        <v>43504</v>
      </c>
      <c r="J160" s="61" t="s">
        <v>12</v>
      </c>
      <c r="K160" s="21"/>
      <c r="L160" s="48" t="s">
        <v>78</v>
      </c>
      <c r="M160" s="21"/>
      <c r="N160" s="22" t="s">
        <v>10</v>
      </c>
      <c r="O160" s="19"/>
      <c r="P160" s="22"/>
      <c r="Q160" s="39"/>
      <c r="R160" s="23"/>
      <c r="S160" s="24"/>
      <c r="Y160" s="30"/>
      <c r="Z160" s="30"/>
      <c r="AC160" s="30"/>
    </row>
    <row r="161" spans="1:29" s="10" customFormat="1" ht="30" customHeight="1" x14ac:dyDescent="0.2">
      <c r="A161" s="22" t="s">
        <v>250</v>
      </c>
      <c r="B161" s="38" t="s">
        <v>1414</v>
      </c>
      <c r="C161" s="22" t="s">
        <v>44</v>
      </c>
      <c r="D161" s="19"/>
      <c r="E161" s="47">
        <v>43500</v>
      </c>
      <c r="F161" s="47">
        <v>43501</v>
      </c>
      <c r="G161" s="47">
        <v>43514</v>
      </c>
      <c r="H161" s="47">
        <v>43528</v>
      </c>
      <c r="I161" s="47">
        <v>43507</v>
      </c>
      <c r="J161" s="61" t="s">
        <v>12</v>
      </c>
      <c r="K161" s="21"/>
      <c r="L161" s="48" t="s">
        <v>78</v>
      </c>
      <c r="M161" s="21"/>
      <c r="N161" s="22" t="s">
        <v>10</v>
      </c>
      <c r="O161" s="19"/>
      <c r="P161" s="22"/>
      <c r="Q161" s="38"/>
      <c r="R161" s="23"/>
      <c r="S161" s="24"/>
      <c r="Y161" s="30"/>
      <c r="Z161" s="30"/>
      <c r="AC161" s="30"/>
    </row>
    <row r="162" spans="1:29" s="10" customFormat="1" ht="30" customHeight="1" x14ac:dyDescent="0.2">
      <c r="A162" s="22" t="s">
        <v>251</v>
      </c>
      <c r="B162" s="38" t="s">
        <v>1415</v>
      </c>
      <c r="C162" s="22" t="s">
        <v>44</v>
      </c>
      <c r="D162" s="19"/>
      <c r="E162" s="47">
        <v>43500</v>
      </c>
      <c r="F162" s="47">
        <v>43501</v>
      </c>
      <c r="G162" s="47">
        <v>43514</v>
      </c>
      <c r="H162" s="47">
        <v>43528</v>
      </c>
      <c r="I162" s="47">
        <v>43507</v>
      </c>
      <c r="J162" s="61" t="s">
        <v>12</v>
      </c>
      <c r="K162" s="21"/>
      <c r="L162" s="48" t="s">
        <v>78</v>
      </c>
      <c r="M162" s="21"/>
      <c r="N162" s="22" t="s">
        <v>10</v>
      </c>
      <c r="O162" s="19"/>
      <c r="P162" s="22"/>
      <c r="Q162" s="39"/>
      <c r="R162" s="19"/>
      <c r="S162" s="24"/>
      <c r="Y162" s="30"/>
      <c r="Z162" s="30"/>
      <c r="AC162" s="30"/>
    </row>
    <row r="163" spans="1:29" s="10" customFormat="1" ht="30" customHeight="1" x14ac:dyDescent="0.2">
      <c r="A163" s="22" t="s">
        <v>252</v>
      </c>
      <c r="B163" s="38" t="s">
        <v>1416</v>
      </c>
      <c r="C163" s="22" t="s">
        <v>44</v>
      </c>
      <c r="D163" s="19"/>
      <c r="E163" s="47">
        <v>43500</v>
      </c>
      <c r="F163" s="47">
        <v>43501</v>
      </c>
      <c r="G163" s="47">
        <v>43514</v>
      </c>
      <c r="H163" s="47">
        <v>43528</v>
      </c>
      <c r="I163" s="47">
        <v>43515</v>
      </c>
      <c r="J163" s="61" t="s">
        <v>12</v>
      </c>
      <c r="K163" s="21"/>
      <c r="L163" s="48" t="s">
        <v>78</v>
      </c>
      <c r="M163" s="21"/>
      <c r="N163" s="22" t="s">
        <v>10</v>
      </c>
      <c r="O163" s="19"/>
      <c r="P163" s="22"/>
      <c r="Q163" s="39"/>
      <c r="R163" s="23"/>
      <c r="S163" s="24"/>
      <c r="Y163" s="30"/>
      <c r="Z163" s="30"/>
      <c r="AC163" s="30"/>
    </row>
    <row r="164" spans="1:29" s="10" customFormat="1" ht="30" customHeight="1" x14ac:dyDescent="0.2">
      <c r="A164" s="22" t="s">
        <v>253</v>
      </c>
      <c r="B164" s="38" t="s">
        <v>1417</v>
      </c>
      <c r="C164" s="22" t="s">
        <v>44</v>
      </c>
      <c r="D164" s="19"/>
      <c r="E164" s="47">
        <v>43500</v>
      </c>
      <c r="F164" s="47">
        <v>43501</v>
      </c>
      <c r="G164" s="47">
        <v>43514</v>
      </c>
      <c r="H164" s="47">
        <v>43528</v>
      </c>
      <c r="I164" s="47">
        <v>43507</v>
      </c>
      <c r="J164" s="61" t="s">
        <v>12</v>
      </c>
      <c r="K164" s="21"/>
      <c r="L164" s="48" t="s">
        <v>78</v>
      </c>
      <c r="M164" s="21"/>
      <c r="N164" s="22" t="s">
        <v>10</v>
      </c>
      <c r="O164" s="19"/>
      <c r="P164" s="22"/>
      <c r="Q164" s="39"/>
      <c r="R164" s="23"/>
      <c r="S164" s="24"/>
      <c r="Y164" s="30"/>
      <c r="Z164" s="30"/>
      <c r="AC164" s="30"/>
    </row>
    <row r="165" spans="1:29" s="10" customFormat="1" ht="30" customHeight="1" x14ac:dyDescent="0.2">
      <c r="A165" s="22" t="s">
        <v>254</v>
      </c>
      <c r="B165" s="38" t="s">
        <v>1418</v>
      </c>
      <c r="C165" s="22" t="s">
        <v>44</v>
      </c>
      <c r="D165" s="19"/>
      <c r="E165" s="47">
        <v>43501</v>
      </c>
      <c r="F165" s="47">
        <v>43502</v>
      </c>
      <c r="G165" s="47">
        <v>43515</v>
      </c>
      <c r="H165" s="47">
        <v>43529</v>
      </c>
      <c r="I165" s="47">
        <v>43514</v>
      </c>
      <c r="J165" s="61" t="s">
        <v>12</v>
      </c>
      <c r="K165" s="21"/>
      <c r="L165" s="48" t="s">
        <v>78</v>
      </c>
      <c r="M165" s="21"/>
      <c r="N165" s="22" t="s">
        <v>13</v>
      </c>
      <c r="O165" s="19"/>
      <c r="P165" s="22" t="s">
        <v>16</v>
      </c>
      <c r="Q165" s="39"/>
      <c r="R165" s="19"/>
      <c r="S165" s="24"/>
      <c r="Y165" s="30"/>
      <c r="Z165" s="30"/>
      <c r="AC165" s="30"/>
    </row>
    <row r="166" spans="1:29" s="10" customFormat="1" ht="30" customHeight="1" x14ac:dyDescent="0.2">
      <c r="A166" s="22" t="s">
        <v>255</v>
      </c>
      <c r="B166" s="38" t="s">
        <v>1419</v>
      </c>
      <c r="C166" s="22" t="s">
        <v>44</v>
      </c>
      <c r="D166" s="19"/>
      <c r="E166" s="47">
        <v>43501</v>
      </c>
      <c r="F166" s="47">
        <v>43502</v>
      </c>
      <c r="G166" s="47">
        <v>43515</v>
      </c>
      <c r="H166" s="47">
        <v>43529</v>
      </c>
      <c r="I166" s="47">
        <v>43517</v>
      </c>
      <c r="J166" s="61" t="s">
        <v>12</v>
      </c>
      <c r="K166" s="21"/>
      <c r="L166" s="48" t="s">
        <v>78</v>
      </c>
      <c r="M166" s="21"/>
      <c r="N166" s="22" t="s">
        <v>10</v>
      </c>
      <c r="O166" s="19"/>
      <c r="P166" s="22"/>
      <c r="Q166" s="39" t="s">
        <v>2346</v>
      </c>
      <c r="R166" s="23"/>
      <c r="S166" s="24"/>
      <c r="Y166" s="30"/>
      <c r="Z166" s="30"/>
      <c r="AC166" s="30"/>
    </row>
    <row r="167" spans="1:29" s="10" customFormat="1" ht="30" customHeight="1" x14ac:dyDescent="0.2">
      <c r="A167" s="22" t="s">
        <v>256</v>
      </c>
      <c r="B167" s="38" t="s">
        <v>1420</v>
      </c>
      <c r="C167" s="22" t="s">
        <v>44</v>
      </c>
      <c r="D167" s="19"/>
      <c r="E167" s="47">
        <v>43501</v>
      </c>
      <c r="F167" s="47">
        <v>43502</v>
      </c>
      <c r="G167" s="47">
        <v>43515</v>
      </c>
      <c r="H167" s="47">
        <v>43529</v>
      </c>
      <c r="I167" s="47">
        <v>43518</v>
      </c>
      <c r="J167" s="61" t="s">
        <v>12</v>
      </c>
      <c r="K167" s="21"/>
      <c r="L167" s="48" t="s">
        <v>78</v>
      </c>
      <c r="M167" s="21"/>
      <c r="N167" s="22" t="s">
        <v>10</v>
      </c>
      <c r="O167" s="19"/>
      <c r="P167" s="22"/>
      <c r="Q167" s="38"/>
      <c r="R167" s="23"/>
      <c r="S167" s="24"/>
      <c r="Y167" s="30"/>
      <c r="Z167" s="30"/>
      <c r="AC167" s="30"/>
    </row>
    <row r="168" spans="1:29" s="10" customFormat="1" ht="30" customHeight="1" x14ac:dyDescent="0.2">
      <c r="A168" s="22" t="s">
        <v>257</v>
      </c>
      <c r="B168" s="38" t="s">
        <v>1421</v>
      </c>
      <c r="C168" s="22" t="s">
        <v>44</v>
      </c>
      <c r="D168" s="19"/>
      <c r="E168" s="47">
        <v>43501</v>
      </c>
      <c r="F168" s="47">
        <v>43502</v>
      </c>
      <c r="G168" s="47">
        <v>43515</v>
      </c>
      <c r="H168" s="47">
        <v>43529</v>
      </c>
      <c r="I168" s="47">
        <v>43524</v>
      </c>
      <c r="J168" s="61" t="s">
        <v>12</v>
      </c>
      <c r="K168" s="21"/>
      <c r="L168" s="48" t="s">
        <v>78</v>
      </c>
      <c r="M168" s="21"/>
      <c r="N168" s="22" t="s">
        <v>10</v>
      </c>
      <c r="O168" s="19"/>
      <c r="P168" s="22"/>
      <c r="Q168" s="39"/>
      <c r="R168" s="19"/>
      <c r="S168" s="24"/>
      <c r="Y168" s="30"/>
      <c r="Z168" s="30"/>
      <c r="AC168" s="30"/>
    </row>
    <row r="169" spans="1:29" s="10" customFormat="1" ht="30" customHeight="1" x14ac:dyDescent="0.2">
      <c r="A169" s="22" t="s">
        <v>258</v>
      </c>
      <c r="B169" s="38" t="s">
        <v>1522</v>
      </c>
      <c r="C169" s="22" t="s">
        <v>44</v>
      </c>
      <c r="D169" s="19"/>
      <c r="E169" s="47">
        <v>43501</v>
      </c>
      <c r="F169" s="47">
        <v>43502</v>
      </c>
      <c r="G169" s="47">
        <v>43515</v>
      </c>
      <c r="H169" s="47">
        <v>43529</v>
      </c>
      <c r="I169" s="47">
        <v>43515</v>
      </c>
      <c r="J169" s="61" t="s">
        <v>12</v>
      </c>
      <c r="K169" s="21"/>
      <c r="L169" s="48" t="s">
        <v>78</v>
      </c>
      <c r="M169" s="21"/>
      <c r="N169" s="22" t="s">
        <v>10</v>
      </c>
      <c r="O169" s="19"/>
      <c r="P169" s="22"/>
      <c r="Q169" s="39"/>
      <c r="R169" s="23"/>
      <c r="S169" s="24"/>
      <c r="Y169" s="30"/>
      <c r="Z169" s="30"/>
      <c r="AC169" s="30"/>
    </row>
    <row r="170" spans="1:29" s="10" customFormat="1" ht="30" customHeight="1" x14ac:dyDescent="0.2">
      <c r="A170" s="22" t="s">
        <v>259</v>
      </c>
      <c r="B170" s="38" t="s">
        <v>1422</v>
      </c>
      <c r="C170" s="22" t="s">
        <v>44</v>
      </c>
      <c r="D170" s="19"/>
      <c r="E170" s="47">
        <v>43501</v>
      </c>
      <c r="F170" s="47">
        <v>43502</v>
      </c>
      <c r="G170" s="47">
        <v>43515</v>
      </c>
      <c r="H170" s="47">
        <v>43529</v>
      </c>
      <c r="I170" s="47">
        <v>43510</v>
      </c>
      <c r="J170" s="61" t="s">
        <v>12</v>
      </c>
      <c r="K170" s="21"/>
      <c r="L170" s="48" t="s">
        <v>78</v>
      </c>
      <c r="M170" s="21"/>
      <c r="N170" s="22" t="s">
        <v>10</v>
      </c>
      <c r="O170" s="19"/>
      <c r="P170" s="22"/>
      <c r="Q170" s="38"/>
      <c r="R170" s="23"/>
      <c r="S170" s="24"/>
      <c r="Y170" s="30"/>
      <c r="Z170" s="30"/>
      <c r="AC170" s="30"/>
    </row>
    <row r="171" spans="1:29" s="10" customFormat="1" ht="30" customHeight="1" x14ac:dyDescent="0.2">
      <c r="A171" s="22" t="s">
        <v>260</v>
      </c>
      <c r="B171" s="38" t="s">
        <v>1423</v>
      </c>
      <c r="C171" s="22" t="s">
        <v>44</v>
      </c>
      <c r="D171" s="19"/>
      <c r="E171" s="47">
        <v>43501</v>
      </c>
      <c r="F171" s="47">
        <v>43502</v>
      </c>
      <c r="G171" s="47">
        <v>43515</v>
      </c>
      <c r="H171" s="47">
        <v>43529</v>
      </c>
      <c r="I171" s="47">
        <v>43515</v>
      </c>
      <c r="J171" s="61" t="s">
        <v>12</v>
      </c>
      <c r="K171" s="21"/>
      <c r="L171" s="48" t="s">
        <v>78</v>
      </c>
      <c r="M171" s="21"/>
      <c r="N171" s="22" t="s">
        <v>10</v>
      </c>
      <c r="O171" s="19"/>
      <c r="P171" s="22"/>
      <c r="Q171" s="39"/>
      <c r="R171" s="19"/>
      <c r="S171" s="24"/>
      <c r="Y171" s="30"/>
      <c r="Z171" s="30"/>
      <c r="AC171" s="30"/>
    </row>
    <row r="172" spans="1:29" s="10" customFormat="1" ht="30" customHeight="1" x14ac:dyDescent="0.2">
      <c r="A172" s="22" t="s">
        <v>261</v>
      </c>
      <c r="B172" s="38" t="s">
        <v>1424</v>
      </c>
      <c r="C172" s="22" t="s">
        <v>44</v>
      </c>
      <c r="D172" s="19"/>
      <c r="E172" s="47">
        <v>43501</v>
      </c>
      <c r="F172" s="47">
        <v>43502</v>
      </c>
      <c r="G172" s="47">
        <v>43515</v>
      </c>
      <c r="H172" s="47">
        <v>43529</v>
      </c>
      <c r="I172" s="47">
        <v>43510</v>
      </c>
      <c r="J172" s="61" t="s">
        <v>12</v>
      </c>
      <c r="K172" s="21"/>
      <c r="L172" s="48" t="s">
        <v>78</v>
      </c>
      <c r="M172" s="21"/>
      <c r="N172" s="22" t="s">
        <v>10</v>
      </c>
      <c r="O172" s="19"/>
      <c r="P172" s="22"/>
      <c r="Q172" s="39"/>
      <c r="R172" s="23"/>
      <c r="S172" s="24"/>
      <c r="Y172" s="30"/>
      <c r="Z172" s="30"/>
      <c r="AC172" s="30"/>
    </row>
    <row r="173" spans="1:29" s="10" customFormat="1" ht="30" customHeight="1" x14ac:dyDescent="0.2">
      <c r="A173" s="22" t="s">
        <v>262</v>
      </c>
      <c r="B173" s="38" t="s">
        <v>1425</v>
      </c>
      <c r="C173" s="22" t="s">
        <v>44</v>
      </c>
      <c r="D173" s="19"/>
      <c r="E173" s="47">
        <v>43501</v>
      </c>
      <c r="F173" s="47">
        <v>43502</v>
      </c>
      <c r="G173" s="47">
        <v>43515</v>
      </c>
      <c r="H173" s="47">
        <v>43529</v>
      </c>
      <c r="I173" s="47">
        <v>43532</v>
      </c>
      <c r="J173" s="61" t="s">
        <v>24</v>
      </c>
      <c r="K173" s="21"/>
      <c r="L173" s="48" t="s">
        <v>78</v>
      </c>
      <c r="M173" s="21"/>
      <c r="N173" s="22" t="s">
        <v>10</v>
      </c>
      <c r="O173" s="19"/>
      <c r="P173" s="22"/>
      <c r="Q173" s="38"/>
      <c r="R173" s="23"/>
      <c r="S173" s="24"/>
      <c r="Y173" s="30"/>
      <c r="Z173" s="30"/>
      <c r="AC173" s="30"/>
    </row>
    <row r="174" spans="1:29" s="10" customFormat="1" ht="30" customHeight="1" x14ac:dyDescent="0.2">
      <c r="A174" s="22" t="s">
        <v>263</v>
      </c>
      <c r="B174" s="38" t="s">
        <v>1426</v>
      </c>
      <c r="C174" s="22" t="s">
        <v>44</v>
      </c>
      <c r="D174" s="19"/>
      <c r="E174" s="47">
        <v>43501</v>
      </c>
      <c r="F174" s="47">
        <v>43502</v>
      </c>
      <c r="G174" s="47">
        <v>43515</v>
      </c>
      <c r="H174" s="47">
        <v>43529</v>
      </c>
      <c r="I174" s="47">
        <v>43524</v>
      </c>
      <c r="J174" s="61" t="s">
        <v>12</v>
      </c>
      <c r="K174" s="21"/>
      <c r="L174" s="48" t="s">
        <v>78</v>
      </c>
      <c r="M174" s="21"/>
      <c r="N174" s="22" t="s">
        <v>10</v>
      </c>
      <c r="O174" s="19"/>
      <c r="P174" s="22"/>
      <c r="Q174" s="39"/>
      <c r="R174" s="19"/>
      <c r="S174" s="24"/>
      <c r="Y174" s="30"/>
      <c r="Z174" s="30"/>
      <c r="AC174" s="30"/>
    </row>
    <row r="175" spans="1:29" s="10" customFormat="1" ht="30" customHeight="1" x14ac:dyDescent="0.2">
      <c r="A175" s="22" t="s">
        <v>264</v>
      </c>
      <c r="B175" s="38" t="s">
        <v>1427</v>
      </c>
      <c r="C175" s="22" t="s">
        <v>44</v>
      </c>
      <c r="D175" s="19"/>
      <c r="E175" s="47">
        <v>43501</v>
      </c>
      <c r="F175" s="47">
        <v>43502</v>
      </c>
      <c r="G175" s="47">
        <v>43515</v>
      </c>
      <c r="H175" s="47">
        <v>43529</v>
      </c>
      <c r="I175" s="47">
        <v>43518</v>
      </c>
      <c r="J175" s="67" t="s">
        <v>12</v>
      </c>
      <c r="K175" s="21"/>
      <c r="L175" s="48" t="s">
        <v>78</v>
      </c>
      <c r="M175" s="21"/>
      <c r="N175" s="22" t="s">
        <v>10</v>
      </c>
      <c r="O175" s="19"/>
      <c r="P175" s="22"/>
      <c r="Q175" s="39"/>
      <c r="R175" s="23"/>
      <c r="S175" s="24"/>
      <c r="Y175" s="30"/>
      <c r="Z175" s="30"/>
      <c r="AC175" s="30"/>
    </row>
    <row r="176" spans="1:29" s="10" customFormat="1" ht="30" customHeight="1" x14ac:dyDescent="0.2">
      <c r="A176" s="22" t="s">
        <v>265</v>
      </c>
      <c r="B176" s="38" t="s">
        <v>1557</v>
      </c>
      <c r="C176" s="22" t="s">
        <v>44</v>
      </c>
      <c r="D176" s="19"/>
      <c r="E176" s="47">
        <v>43502</v>
      </c>
      <c r="F176" s="47">
        <v>43503</v>
      </c>
      <c r="G176" s="47">
        <v>43516</v>
      </c>
      <c r="H176" s="47">
        <v>43530</v>
      </c>
      <c r="I176" s="47">
        <v>43521</v>
      </c>
      <c r="J176" s="61" t="s">
        <v>12</v>
      </c>
      <c r="K176" s="21"/>
      <c r="L176" s="48" t="s">
        <v>78</v>
      </c>
      <c r="M176" s="21"/>
      <c r="N176" s="22" t="s">
        <v>10</v>
      </c>
      <c r="O176" s="19"/>
      <c r="P176" s="22"/>
      <c r="Q176" s="38"/>
      <c r="R176" s="23"/>
      <c r="S176" s="24"/>
      <c r="Y176" s="30"/>
      <c r="Z176" s="30"/>
      <c r="AC176" s="30"/>
    </row>
    <row r="177" spans="1:29" s="10" customFormat="1" ht="30" customHeight="1" x14ac:dyDescent="0.2">
      <c r="A177" s="22" t="s">
        <v>266</v>
      </c>
      <c r="B177" s="38" t="s">
        <v>1428</v>
      </c>
      <c r="C177" s="22" t="s">
        <v>44</v>
      </c>
      <c r="D177" s="19"/>
      <c r="E177" s="47">
        <v>43502</v>
      </c>
      <c r="F177" s="47">
        <v>43503</v>
      </c>
      <c r="G177" s="47">
        <v>43516</v>
      </c>
      <c r="H177" s="47">
        <v>43530</v>
      </c>
      <c r="I177" s="47">
        <v>43502</v>
      </c>
      <c r="J177" s="61" t="s">
        <v>12</v>
      </c>
      <c r="K177" s="21"/>
      <c r="L177" s="48" t="s">
        <v>78</v>
      </c>
      <c r="M177" s="21"/>
      <c r="N177" s="22" t="s">
        <v>10</v>
      </c>
      <c r="O177" s="19"/>
      <c r="P177" s="22"/>
      <c r="Q177" s="39"/>
      <c r="R177" s="19"/>
      <c r="S177" s="24"/>
      <c r="Y177" s="30"/>
      <c r="Z177" s="30"/>
      <c r="AC177" s="30"/>
    </row>
    <row r="178" spans="1:29" s="10" customFormat="1" ht="30" customHeight="1" x14ac:dyDescent="0.2">
      <c r="A178" s="22" t="s">
        <v>267</v>
      </c>
      <c r="B178" s="38" t="s">
        <v>1431</v>
      </c>
      <c r="C178" s="22" t="s">
        <v>44</v>
      </c>
      <c r="D178" s="19"/>
      <c r="E178" s="47">
        <v>43501</v>
      </c>
      <c r="F178" s="47">
        <v>43502</v>
      </c>
      <c r="G178" s="47">
        <v>43515</v>
      </c>
      <c r="H178" s="47">
        <v>43529</v>
      </c>
      <c r="I178" s="47">
        <v>43502</v>
      </c>
      <c r="J178" s="61" t="s">
        <v>12</v>
      </c>
      <c r="K178" s="21"/>
      <c r="L178" s="48" t="s">
        <v>78</v>
      </c>
      <c r="M178" s="21"/>
      <c r="N178" s="22" t="s">
        <v>13</v>
      </c>
      <c r="O178" s="19"/>
      <c r="P178" s="22"/>
      <c r="Q178" s="39" t="s">
        <v>1430</v>
      </c>
      <c r="R178" s="23"/>
      <c r="S178" s="24"/>
      <c r="Y178" s="30"/>
      <c r="Z178" s="30"/>
      <c r="AC178" s="30"/>
    </row>
    <row r="179" spans="1:29" s="10" customFormat="1" ht="30" customHeight="1" x14ac:dyDescent="0.2">
      <c r="A179" s="22" t="s">
        <v>268</v>
      </c>
      <c r="B179" s="38" t="s">
        <v>1432</v>
      </c>
      <c r="C179" s="22" t="s">
        <v>44</v>
      </c>
      <c r="D179" s="19"/>
      <c r="E179" s="47">
        <v>43502</v>
      </c>
      <c r="F179" s="47">
        <v>43503</v>
      </c>
      <c r="G179" s="47">
        <v>43516</v>
      </c>
      <c r="H179" s="47">
        <v>43530</v>
      </c>
      <c r="I179" s="47">
        <v>43511</v>
      </c>
      <c r="J179" s="61" t="s">
        <v>12</v>
      </c>
      <c r="K179" s="21"/>
      <c r="L179" s="48" t="s">
        <v>78</v>
      </c>
      <c r="M179" s="21"/>
      <c r="N179" s="22" t="s">
        <v>19</v>
      </c>
      <c r="O179" s="19"/>
      <c r="P179" s="22"/>
      <c r="Q179" s="38"/>
      <c r="R179" s="23"/>
      <c r="S179" s="24"/>
      <c r="Y179" s="30"/>
      <c r="Z179" s="30"/>
      <c r="AC179" s="30"/>
    </row>
    <row r="180" spans="1:29" s="10" customFormat="1" ht="30" customHeight="1" x14ac:dyDescent="0.2">
      <c r="A180" s="22" t="s">
        <v>269</v>
      </c>
      <c r="B180" s="38" t="s">
        <v>1433</v>
      </c>
      <c r="C180" s="22" t="s">
        <v>44</v>
      </c>
      <c r="D180" s="19"/>
      <c r="E180" s="47">
        <v>43502</v>
      </c>
      <c r="F180" s="47">
        <v>43503</v>
      </c>
      <c r="G180" s="47">
        <v>43516</v>
      </c>
      <c r="H180" s="47">
        <v>43530</v>
      </c>
      <c r="I180" s="47">
        <v>43524</v>
      </c>
      <c r="J180" s="61" t="s">
        <v>12</v>
      </c>
      <c r="K180" s="21"/>
      <c r="L180" s="48" t="s">
        <v>78</v>
      </c>
      <c r="M180" s="21"/>
      <c r="N180" s="22" t="s">
        <v>10</v>
      </c>
      <c r="O180" s="19"/>
      <c r="P180" s="22"/>
      <c r="Q180" s="39"/>
      <c r="R180" s="19"/>
      <c r="S180" s="24"/>
      <c r="Y180" s="30"/>
      <c r="Z180" s="30"/>
      <c r="AC180" s="30"/>
    </row>
    <row r="181" spans="1:29" s="10" customFormat="1" ht="30" customHeight="1" x14ac:dyDescent="0.2">
      <c r="A181" s="22" t="s">
        <v>270</v>
      </c>
      <c r="B181" s="38" t="s">
        <v>1434</v>
      </c>
      <c r="C181" s="22" t="s">
        <v>44</v>
      </c>
      <c r="D181" s="19"/>
      <c r="E181" s="47">
        <v>43502</v>
      </c>
      <c r="F181" s="47">
        <v>43503</v>
      </c>
      <c r="G181" s="47">
        <v>43516</v>
      </c>
      <c r="H181" s="47">
        <v>43530</v>
      </c>
      <c r="I181" s="47">
        <v>43515</v>
      </c>
      <c r="J181" s="61" t="s">
        <v>12</v>
      </c>
      <c r="K181" s="21"/>
      <c r="L181" s="48" t="s">
        <v>78</v>
      </c>
      <c r="M181" s="21"/>
      <c r="N181" s="22" t="s">
        <v>10</v>
      </c>
      <c r="O181" s="19"/>
      <c r="P181" s="22"/>
      <c r="Q181" s="39"/>
      <c r="R181" s="23"/>
      <c r="S181" s="24"/>
      <c r="Y181" s="30"/>
      <c r="Z181" s="30"/>
      <c r="AC181" s="30"/>
    </row>
    <row r="182" spans="1:29" s="10" customFormat="1" ht="30" customHeight="1" x14ac:dyDescent="0.2">
      <c r="A182" s="22" t="s">
        <v>271</v>
      </c>
      <c r="B182" s="38" t="s">
        <v>1435</v>
      </c>
      <c r="C182" s="22" t="s">
        <v>44</v>
      </c>
      <c r="D182" s="19"/>
      <c r="E182" s="47">
        <v>43502</v>
      </c>
      <c r="F182" s="47">
        <v>43503</v>
      </c>
      <c r="G182" s="47">
        <v>43516</v>
      </c>
      <c r="H182" s="47">
        <v>43530</v>
      </c>
      <c r="I182" s="47">
        <v>43511</v>
      </c>
      <c r="J182" s="61" t="s">
        <v>12</v>
      </c>
      <c r="K182" s="21"/>
      <c r="L182" s="48" t="s">
        <v>78</v>
      </c>
      <c r="M182" s="21"/>
      <c r="N182" s="22" t="s">
        <v>10</v>
      </c>
      <c r="O182" s="19"/>
      <c r="P182" s="22"/>
      <c r="Q182" s="38"/>
      <c r="R182" s="23"/>
      <c r="S182" s="24"/>
      <c r="Y182" s="30"/>
      <c r="Z182" s="30"/>
      <c r="AC182" s="30"/>
    </row>
    <row r="183" spans="1:29" s="10" customFormat="1" ht="30" customHeight="1" x14ac:dyDescent="0.2">
      <c r="A183" s="22" t="s">
        <v>272</v>
      </c>
      <c r="B183" s="38" t="s">
        <v>1442</v>
      </c>
      <c r="C183" s="22" t="s">
        <v>44</v>
      </c>
      <c r="D183" s="19"/>
      <c r="E183" s="47">
        <v>43502</v>
      </c>
      <c r="F183" s="47">
        <v>43503</v>
      </c>
      <c r="G183" s="47">
        <v>43516</v>
      </c>
      <c r="H183" s="47">
        <v>43530</v>
      </c>
      <c r="I183" s="47">
        <v>43510</v>
      </c>
      <c r="J183" s="61" t="s">
        <v>12</v>
      </c>
      <c r="K183" s="21"/>
      <c r="L183" s="48" t="s">
        <v>78</v>
      </c>
      <c r="M183" s="21"/>
      <c r="N183" s="22" t="s">
        <v>10</v>
      </c>
      <c r="O183" s="19"/>
      <c r="P183" s="22"/>
      <c r="Q183" s="39"/>
      <c r="R183" s="19"/>
      <c r="S183" s="24"/>
      <c r="Y183" s="30"/>
      <c r="Z183" s="30"/>
      <c r="AC183" s="30"/>
    </row>
    <row r="184" spans="1:29" s="10" customFormat="1" ht="30" customHeight="1" x14ac:dyDescent="0.2">
      <c r="A184" s="22" t="s">
        <v>273</v>
      </c>
      <c r="B184" s="38" t="s">
        <v>1459</v>
      </c>
      <c r="C184" s="22" t="s">
        <v>44</v>
      </c>
      <c r="D184" s="19"/>
      <c r="E184" s="47" t="s">
        <v>25</v>
      </c>
      <c r="F184" s="47" t="s">
        <v>25</v>
      </c>
      <c r="G184" s="47" t="s">
        <v>25</v>
      </c>
      <c r="H184" s="47" t="s">
        <v>25</v>
      </c>
      <c r="I184" s="47" t="s">
        <v>25</v>
      </c>
      <c r="J184" s="61" t="s">
        <v>25</v>
      </c>
      <c r="K184" s="21"/>
      <c r="L184" s="48" t="s">
        <v>80</v>
      </c>
      <c r="M184" s="21"/>
      <c r="N184" s="22" t="s">
        <v>25</v>
      </c>
      <c r="O184" s="19"/>
      <c r="P184" s="22"/>
      <c r="Q184" s="39" t="s">
        <v>1461</v>
      </c>
      <c r="R184" s="23"/>
      <c r="S184" s="24"/>
      <c r="Y184" s="30"/>
      <c r="Z184" s="30"/>
      <c r="AC184" s="30"/>
    </row>
    <row r="185" spans="1:29" s="10" customFormat="1" ht="30" customHeight="1" x14ac:dyDescent="0.2">
      <c r="A185" s="22" t="s">
        <v>274</v>
      </c>
      <c r="B185" s="38" t="s">
        <v>1406</v>
      </c>
      <c r="C185" s="22" t="s">
        <v>44</v>
      </c>
      <c r="D185" s="19"/>
      <c r="E185" s="47">
        <v>43503</v>
      </c>
      <c r="F185" s="47">
        <v>43504</v>
      </c>
      <c r="G185" s="47">
        <v>43517</v>
      </c>
      <c r="H185" s="47">
        <v>43531</v>
      </c>
      <c r="I185" s="47">
        <v>43524</v>
      </c>
      <c r="J185" s="61" t="s">
        <v>12</v>
      </c>
      <c r="K185" s="21"/>
      <c r="L185" s="48" t="s">
        <v>78</v>
      </c>
      <c r="M185" s="21"/>
      <c r="N185" s="22" t="s">
        <v>10</v>
      </c>
      <c r="O185" s="19"/>
      <c r="P185" s="22"/>
      <c r="Q185" s="38"/>
      <c r="R185" s="23"/>
      <c r="S185" s="24"/>
      <c r="Y185" s="30"/>
      <c r="Z185" s="30"/>
      <c r="AC185" s="30"/>
    </row>
    <row r="186" spans="1:29" s="10" customFormat="1" ht="30" customHeight="1" x14ac:dyDescent="0.2">
      <c r="A186" s="22" t="s">
        <v>275</v>
      </c>
      <c r="B186" s="38" t="s">
        <v>1436</v>
      </c>
      <c r="C186" s="22" t="s">
        <v>44</v>
      </c>
      <c r="D186" s="19"/>
      <c r="E186" s="47">
        <v>43503</v>
      </c>
      <c r="F186" s="47">
        <v>43504</v>
      </c>
      <c r="G186" s="47">
        <v>43517</v>
      </c>
      <c r="H186" s="47">
        <v>43531</v>
      </c>
      <c r="I186" s="47">
        <v>43511</v>
      </c>
      <c r="J186" s="61" t="s">
        <v>12</v>
      </c>
      <c r="K186" s="21"/>
      <c r="L186" s="48" t="s">
        <v>78</v>
      </c>
      <c r="M186" s="21"/>
      <c r="N186" s="22" t="s">
        <v>19</v>
      </c>
      <c r="O186" s="19"/>
      <c r="P186" s="22"/>
      <c r="Q186" s="39"/>
      <c r="R186" s="19"/>
      <c r="S186" s="24"/>
      <c r="Y186" s="30"/>
      <c r="Z186" s="30"/>
      <c r="AC186" s="30"/>
    </row>
    <row r="187" spans="1:29" s="10" customFormat="1" ht="30" customHeight="1" x14ac:dyDescent="0.2">
      <c r="A187" s="22" t="s">
        <v>276</v>
      </c>
      <c r="B187" s="38" t="s">
        <v>1437</v>
      </c>
      <c r="C187" s="22" t="s">
        <v>44</v>
      </c>
      <c r="D187" s="19"/>
      <c r="E187" s="47">
        <v>43503</v>
      </c>
      <c r="F187" s="47">
        <v>43504</v>
      </c>
      <c r="G187" s="47">
        <v>43517</v>
      </c>
      <c r="H187" s="47">
        <v>43531</v>
      </c>
      <c r="I187" s="47">
        <v>43508</v>
      </c>
      <c r="J187" s="61" t="s">
        <v>12</v>
      </c>
      <c r="K187" s="21"/>
      <c r="L187" s="48" t="s">
        <v>78</v>
      </c>
      <c r="M187" s="21"/>
      <c r="N187" s="22" t="s">
        <v>10</v>
      </c>
      <c r="O187" s="19"/>
      <c r="P187" s="22"/>
      <c r="Q187" s="39"/>
      <c r="R187" s="23"/>
      <c r="S187" s="24"/>
      <c r="Y187" s="30"/>
      <c r="Z187" s="30"/>
      <c r="AC187" s="30"/>
    </row>
    <row r="188" spans="1:29" s="10" customFormat="1" ht="30" customHeight="1" x14ac:dyDescent="0.2">
      <c r="A188" s="22" t="s">
        <v>277</v>
      </c>
      <c r="B188" s="38" t="s">
        <v>1406</v>
      </c>
      <c r="C188" s="22" t="s">
        <v>44</v>
      </c>
      <c r="D188" s="19"/>
      <c r="E188" s="47">
        <v>43503</v>
      </c>
      <c r="F188" s="47">
        <v>43504</v>
      </c>
      <c r="G188" s="47">
        <v>43517</v>
      </c>
      <c r="H188" s="47">
        <v>43531</v>
      </c>
      <c r="I188" s="47">
        <v>43531</v>
      </c>
      <c r="J188" s="61" t="s">
        <v>12</v>
      </c>
      <c r="K188" s="21"/>
      <c r="L188" s="48" t="s">
        <v>78</v>
      </c>
      <c r="M188" s="21"/>
      <c r="N188" s="22" t="s">
        <v>13</v>
      </c>
      <c r="O188" s="19"/>
      <c r="P188" s="22" t="s">
        <v>62</v>
      </c>
      <c r="Q188" s="38"/>
      <c r="R188" s="23"/>
      <c r="S188" s="24"/>
      <c r="Y188" s="30"/>
      <c r="Z188" s="30"/>
      <c r="AC188" s="30"/>
    </row>
    <row r="189" spans="1:29" s="10" customFormat="1" ht="30" customHeight="1" x14ac:dyDescent="0.2">
      <c r="A189" s="22" t="s">
        <v>278</v>
      </c>
      <c r="B189" s="38" t="s">
        <v>1438</v>
      </c>
      <c r="C189" s="22" t="s">
        <v>44</v>
      </c>
      <c r="D189" s="19"/>
      <c r="E189" s="47">
        <v>43504</v>
      </c>
      <c r="F189" s="47">
        <v>43507</v>
      </c>
      <c r="G189" s="47">
        <v>43518</v>
      </c>
      <c r="H189" s="47">
        <v>43532</v>
      </c>
      <c r="I189" s="47">
        <v>43525</v>
      </c>
      <c r="J189" s="67" t="s">
        <v>12</v>
      </c>
      <c r="K189" s="21"/>
      <c r="L189" s="48" t="s">
        <v>78</v>
      </c>
      <c r="M189" s="21"/>
      <c r="N189" s="22" t="s">
        <v>10</v>
      </c>
      <c r="O189" s="19"/>
      <c r="P189" s="22"/>
      <c r="Q189" s="39"/>
      <c r="R189" s="19"/>
      <c r="S189" s="24"/>
      <c r="Y189" s="30"/>
      <c r="Z189" s="30"/>
      <c r="AC189" s="30"/>
    </row>
    <row r="190" spans="1:29" s="10" customFormat="1" ht="30" customHeight="1" x14ac:dyDescent="0.2">
      <c r="A190" s="22" t="s">
        <v>279</v>
      </c>
      <c r="B190" s="38" t="s">
        <v>1439</v>
      </c>
      <c r="C190" s="22" t="s">
        <v>44</v>
      </c>
      <c r="D190" s="19"/>
      <c r="E190" s="47">
        <v>43504</v>
      </c>
      <c r="F190" s="47">
        <v>43507</v>
      </c>
      <c r="G190" s="47">
        <v>43518</v>
      </c>
      <c r="H190" s="47">
        <v>43532</v>
      </c>
      <c r="I190" s="47">
        <v>43514</v>
      </c>
      <c r="J190" s="61" t="s">
        <v>12</v>
      </c>
      <c r="K190" s="21"/>
      <c r="L190" s="48" t="s">
        <v>78</v>
      </c>
      <c r="M190" s="21"/>
      <c r="N190" s="22" t="s">
        <v>10</v>
      </c>
      <c r="O190" s="19"/>
      <c r="P190" s="22"/>
      <c r="Q190" s="39"/>
      <c r="R190" s="23"/>
      <c r="S190" s="24"/>
      <c r="Y190" s="30"/>
      <c r="Z190" s="30"/>
      <c r="AC190" s="30"/>
    </row>
    <row r="191" spans="1:29" s="10" customFormat="1" ht="30" customHeight="1" x14ac:dyDescent="0.2">
      <c r="A191" s="22" t="s">
        <v>280</v>
      </c>
      <c r="B191" s="38" t="s">
        <v>1406</v>
      </c>
      <c r="C191" s="22" t="s">
        <v>44</v>
      </c>
      <c r="D191" s="19"/>
      <c r="E191" s="47">
        <v>43504</v>
      </c>
      <c r="F191" s="47">
        <v>43507</v>
      </c>
      <c r="G191" s="47">
        <v>43518</v>
      </c>
      <c r="H191" s="47">
        <v>43532</v>
      </c>
      <c r="I191" s="47">
        <v>43532</v>
      </c>
      <c r="J191" s="61" t="s">
        <v>12</v>
      </c>
      <c r="K191" s="21"/>
      <c r="L191" s="48" t="s">
        <v>78</v>
      </c>
      <c r="M191" s="21"/>
      <c r="N191" s="22" t="s">
        <v>10</v>
      </c>
      <c r="O191" s="19"/>
      <c r="P191" s="22"/>
      <c r="Q191" s="38"/>
      <c r="R191" s="23"/>
      <c r="S191" s="24"/>
      <c r="Y191" s="30"/>
      <c r="Z191" s="30"/>
      <c r="AC191" s="30"/>
    </row>
    <row r="192" spans="1:29" s="10" customFormat="1" ht="30" customHeight="1" x14ac:dyDescent="0.2">
      <c r="A192" s="22" t="s">
        <v>281</v>
      </c>
      <c r="B192" s="38" t="s">
        <v>1406</v>
      </c>
      <c r="C192" s="22" t="s">
        <v>44</v>
      </c>
      <c r="D192" s="19"/>
      <c r="E192" s="47">
        <v>43504</v>
      </c>
      <c r="F192" s="47">
        <v>43507</v>
      </c>
      <c r="G192" s="47">
        <v>43518</v>
      </c>
      <c r="H192" s="47">
        <v>43532</v>
      </c>
      <c r="I192" s="47">
        <v>43532</v>
      </c>
      <c r="J192" s="67" t="s">
        <v>12</v>
      </c>
      <c r="K192" s="21"/>
      <c r="L192" s="48" t="s">
        <v>78</v>
      </c>
      <c r="M192" s="21"/>
      <c r="N192" s="22" t="s">
        <v>10</v>
      </c>
      <c r="O192" s="19"/>
      <c r="P192" s="22"/>
      <c r="Q192" s="39"/>
      <c r="R192" s="19"/>
      <c r="S192" s="24"/>
      <c r="Y192" s="30"/>
      <c r="Z192" s="30"/>
      <c r="AC192" s="30"/>
    </row>
    <row r="193" spans="1:29" s="10" customFormat="1" ht="30" customHeight="1" x14ac:dyDescent="0.2">
      <c r="A193" s="22" t="s">
        <v>282</v>
      </c>
      <c r="B193" s="38" t="s">
        <v>1440</v>
      </c>
      <c r="C193" s="22" t="s">
        <v>44</v>
      </c>
      <c r="D193" s="19"/>
      <c r="E193" s="47">
        <v>43504</v>
      </c>
      <c r="F193" s="47">
        <v>43507</v>
      </c>
      <c r="G193" s="47">
        <v>43518</v>
      </c>
      <c r="H193" s="47">
        <v>43532</v>
      </c>
      <c r="I193" s="47">
        <v>43518</v>
      </c>
      <c r="J193" s="67" t="s">
        <v>12</v>
      </c>
      <c r="K193" s="21"/>
      <c r="L193" s="48" t="s">
        <v>78</v>
      </c>
      <c r="M193" s="21"/>
      <c r="N193" s="22" t="s">
        <v>19</v>
      </c>
      <c r="O193" s="19"/>
      <c r="P193" s="22"/>
      <c r="Q193" s="39"/>
      <c r="R193" s="23"/>
      <c r="S193" s="24"/>
      <c r="Y193" s="30"/>
      <c r="Z193" s="30"/>
      <c r="AC193" s="30"/>
    </row>
    <row r="194" spans="1:29" s="10" customFormat="1" ht="30" customHeight="1" x14ac:dyDescent="0.2">
      <c r="A194" s="22" t="s">
        <v>283</v>
      </c>
      <c r="B194" s="38" t="s">
        <v>1433</v>
      </c>
      <c r="C194" s="22" t="s">
        <v>44</v>
      </c>
      <c r="D194" s="19"/>
      <c r="E194" s="47">
        <v>43504</v>
      </c>
      <c r="F194" s="47">
        <v>43507</v>
      </c>
      <c r="G194" s="47">
        <v>43518</v>
      </c>
      <c r="H194" s="47">
        <v>43532</v>
      </c>
      <c r="I194" s="47">
        <v>43531</v>
      </c>
      <c r="J194" s="67" t="s">
        <v>12</v>
      </c>
      <c r="K194" s="21"/>
      <c r="L194" s="48" t="s">
        <v>78</v>
      </c>
      <c r="M194" s="21"/>
      <c r="N194" s="22" t="s">
        <v>10</v>
      </c>
      <c r="O194" s="19"/>
      <c r="P194" s="22"/>
      <c r="Q194" s="38"/>
      <c r="R194" s="23"/>
      <c r="S194" s="24"/>
      <c r="Y194" s="30"/>
      <c r="Z194" s="30"/>
      <c r="AC194" s="30"/>
    </row>
    <row r="195" spans="1:29" s="10" customFormat="1" ht="30" customHeight="1" x14ac:dyDescent="0.2">
      <c r="A195" s="22" t="s">
        <v>284</v>
      </c>
      <c r="B195" s="38" t="s">
        <v>1406</v>
      </c>
      <c r="C195" s="22" t="s">
        <v>44</v>
      </c>
      <c r="D195" s="19"/>
      <c r="E195" s="47">
        <v>43504</v>
      </c>
      <c r="F195" s="47">
        <v>43507</v>
      </c>
      <c r="G195" s="47">
        <v>43518</v>
      </c>
      <c r="H195" s="47">
        <v>43532</v>
      </c>
      <c r="I195" s="47">
        <v>43514</v>
      </c>
      <c r="J195" s="61" t="s">
        <v>12</v>
      </c>
      <c r="K195" s="21"/>
      <c r="L195" s="48" t="s">
        <v>78</v>
      </c>
      <c r="M195" s="21"/>
      <c r="N195" s="22" t="s">
        <v>10</v>
      </c>
      <c r="O195" s="19"/>
      <c r="P195" s="22"/>
      <c r="Q195" s="39"/>
      <c r="R195" s="19"/>
      <c r="S195" s="24"/>
      <c r="Y195" s="30"/>
      <c r="Z195" s="30"/>
      <c r="AC195" s="30"/>
    </row>
    <row r="196" spans="1:29" s="10" customFormat="1" ht="30" customHeight="1" x14ac:dyDescent="0.2">
      <c r="A196" s="22" t="s">
        <v>285</v>
      </c>
      <c r="B196" s="38" t="s">
        <v>1441</v>
      </c>
      <c r="C196" s="22" t="s">
        <v>44</v>
      </c>
      <c r="D196" s="19"/>
      <c r="E196" s="47">
        <v>43504</v>
      </c>
      <c r="F196" s="47">
        <v>43507</v>
      </c>
      <c r="G196" s="47">
        <v>43518</v>
      </c>
      <c r="H196" s="47">
        <v>43532</v>
      </c>
      <c r="I196" s="47">
        <v>43507</v>
      </c>
      <c r="J196" s="61" t="s">
        <v>12</v>
      </c>
      <c r="K196" s="21"/>
      <c r="L196" s="48" t="s">
        <v>78</v>
      </c>
      <c r="M196" s="21"/>
      <c r="N196" s="22" t="s">
        <v>10</v>
      </c>
      <c r="O196" s="19"/>
      <c r="P196" s="22"/>
      <c r="Q196" s="39"/>
      <c r="R196" s="23"/>
      <c r="S196" s="24"/>
      <c r="Y196" s="30"/>
      <c r="Z196" s="30"/>
      <c r="AC196" s="30"/>
    </row>
    <row r="197" spans="1:29" s="10" customFormat="1" ht="30" customHeight="1" x14ac:dyDescent="0.2">
      <c r="A197" s="22" t="s">
        <v>286</v>
      </c>
      <c r="B197" s="38" t="s">
        <v>1443</v>
      </c>
      <c r="C197" s="22" t="s">
        <v>44</v>
      </c>
      <c r="D197" s="19"/>
      <c r="E197" s="47">
        <v>43504</v>
      </c>
      <c r="F197" s="47">
        <v>43507</v>
      </c>
      <c r="G197" s="47">
        <v>43518</v>
      </c>
      <c r="H197" s="47">
        <v>43532</v>
      </c>
      <c r="I197" s="47">
        <v>43510</v>
      </c>
      <c r="J197" s="61" t="s">
        <v>12</v>
      </c>
      <c r="K197" s="21"/>
      <c r="L197" s="48" t="s">
        <v>78</v>
      </c>
      <c r="M197" s="21"/>
      <c r="N197" s="22" t="s">
        <v>10</v>
      </c>
      <c r="O197" s="19"/>
      <c r="P197" s="22"/>
      <c r="Q197" s="38"/>
      <c r="R197" s="23"/>
      <c r="S197" s="24"/>
      <c r="Y197" s="30"/>
      <c r="Z197" s="30"/>
      <c r="AC197" s="30"/>
    </row>
    <row r="198" spans="1:29" s="10" customFormat="1" ht="30" customHeight="1" x14ac:dyDescent="0.2">
      <c r="A198" s="22" t="s">
        <v>287</v>
      </c>
      <c r="B198" s="38" t="s">
        <v>1444</v>
      </c>
      <c r="C198" s="22" t="s">
        <v>44</v>
      </c>
      <c r="D198" s="19"/>
      <c r="E198" s="47">
        <v>43504</v>
      </c>
      <c r="F198" s="47">
        <v>43507</v>
      </c>
      <c r="G198" s="47">
        <v>43518</v>
      </c>
      <c r="H198" s="47">
        <v>43532</v>
      </c>
      <c r="I198" s="47">
        <v>43515</v>
      </c>
      <c r="J198" s="61" t="s">
        <v>12</v>
      </c>
      <c r="K198" s="21"/>
      <c r="L198" s="48" t="s">
        <v>78</v>
      </c>
      <c r="M198" s="21"/>
      <c r="N198" s="22" t="s">
        <v>10</v>
      </c>
      <c r="O198" s="19"/>
      <c r="P198" s="22"/>
      <c r="Q198" s="39"/>
      <c r="R198" s="19"/>
      <c r="S198" s="24"/>
      <c r="Y198" s="30"/>
      <c r="Z198" s="30"/>
      <c r="AC198" s="30"/>
    </row>
    <row r="199" spans="1:29" s="10" customFormat="1" ht="30" customHeight="1" x14ac:dyDescent="0.2">
      <c r="A199" s="22" t="s">
        <v>288</v>
      </c>
      <c r="B199" s="38" t="s">
        <v>1445</v>
      </c>
      <c r="C199" s="22" t="s">
        <v>44</v>
      </c>
      <c r="D199" s="19"/>
      <c r="E199" s="47">
        <v>43504</v>
      </c>
      <c r="F199" s="47">
        <v>43507</v>
      </c>
      <c r="G199" s="47">
        <v>43518</v>
      </c>
      <c r="H199" s="47">
        <v>43532</v>
      </c>
      <c r="I199" s="47">
        <v>43515</v>
      </c>
      <c r="J199" s="61" t="s">
        <v>12</v>
      </c>
      <c r="K199" s="21"/>
      <c r="L199" s="48" t="s">
        <v>78</v>
      </c>
      <c r="M199" s="21"/>
      <c r="N199" s="22" t="s">
        <v>19</v>
      </c>
      <c r="O199" s="19"/>
      <c r="P199" s="22"/>
      <c r="Q199" s="39"/>
      <c r="R199" s="23"/>
      <c r="S199" s="24"/>
      <c r="T199" s="24"/>
      <c r="U199" s="24"/>
      <c r="V199" s="24"/>
      <c r="W199" s="24"/>
      <c r="X199" s="24"/>
      <c r="Y199" s="31"/>
      <c r="Z199" s="31"/>
      <c r="AA199" s="24"/>
      <c r="AC199" s="30"/>
    </row>
    <row r="200" spans="1:29" s="10" customFormat="1" ht="30" customHeight="1" x14ac:dyDescent="0.2">
      <c r="A200" s="22" t="s">
        <v>289</v>
      </c>
      <c r="B200" s="38" t="s">
        <v>1446</v>
      </c>
      <c r="C200" s="22" t="s">
        <v>44</v>
      </c>
      <c r="D200" s="19"/>
      <c r="E200" s="47">
        <v>43507</v>
      </c>
      <c r="F200" s="47">
        <v>43508</v>
      </c>
      <c r="G200" s="47">
        <v>43521</v>
      </c>
      <c r="H200" s="47">
        <v>43535</v>
      </c>
      <c r="I200" s="47">
        <v>43511</v>
      </c>
      <c r="J200" s="61" t="s">
        <v>12</v>
      </c>
      <c r="K200" s="21"/>
      <c r="L200" s="48" t="s">
        <v>78</v>
      </c>
      <c r="M200" s="21"/>
      <c r="N200" s="22" t="s">
        <v>10</v>
      </c>
      <c r="O200" s="19"/>
      <c r="P200" s="22"/>
      <c r="Q200" s="38"/>
      <c r="R200" s="23"/>
      <c r="S200" s="24"/>
      <c r="T200" s="24"/>
      <c r="U200" s="24"/>
      <c r="V200" s="24"/>
      <c r="W200" s="24"/>
      <c r="X200" s="24"/>
      <c r="Y200" s="31"/>
      <c r="Z200" s="31"/>
      <c r="AA200" s="24"/>
      <c r="AC200" s="30"/>
    </row>
    <row r="201" spans="1:29" s="10" customFormat="1" ht="30" customHeight="1" x14ac:dyDescent="0.2">
      <c r="A201" s="22" t="s">
        <v>290</v>
      </c>
      <c r="B201" s="38" t="s">
        <v>1447</v>
      </c>
      <c r="C201" s="22" t="s">
        <v>44</v>
      </c>
      <c r="D201" s="19"/>
      <c r="E201" s="47">
        <v>43507</v>
      </c>
      <c r="F201" s="47">
        <v>43508</v>
      </c>
      <c r="G201" s="47">
        <v>43521</v>
      </c>
      <c r="H201" s="47">
        <v>43535</v>
      </c>
      <c r="I201" s="47">
        <v>43518</v>
      </c>
      <c r="J201" s="61" t="s">
        <v>12</v>
      </c>
      <c r="K201" s="21"/>
      <c r="L201" s="48" t="s">
        <v>78</v>
      </c>
      <c r="M201" s="21"/>
      <c r="N201" s="22" t="s">
        <v>19</v>
      </c>
      <c r="O201" s="19"/>
      <c r="P201" s="22"/>
      <c r="Q201" s="39" t="s">
        <v>1589</v>
      </c>
      <c r="R201" s="19"/>
      <c r="S201" s="24"/>
      <c r="T201" s="24"/>
      <c r="U201" s="24"/>
      <c r="V201" s="24"/>
      <c r="W201" s="24"/>
      <c r="X201" s="24"/>
      <c r="Y201" s="31"/>
      <c r="Z201" s="31"/>
      <c r="AA201" s="24"/>
      <c r="AB201" s="24"/>
      <c r="AC201" s="30"/>
    </row>
    <row r="202" spans="1:29" s="10" customFormat="1" ht="30" customHeight="1" x14ac:dyDescent="0.2">
      <c r="A202" s="22" t="s">
        <v>291</v>
      </c>
      <c r="B202" s="38" t="s">
        <v>1448</v>
      </c>
      <c r="C202" s="22" t="s">
        <v>44</v>
      </c>
      <c r="D202" s="19"/>
      <c r="E202" s="47">
        <v>43507</v>
      </c>
      <c r="F202" s="47">
        <v>43508</v>
      </c>
      <c r="G202" s="47">
        <v>43521</v>
      </c>
      <c r="H202" s="47">
        <v>43535</v>
      </c>
      <c r="I202" s="47">
        <v>43531</v>
      </c>
      <c r="J202" s="67" t="s">
        <v>12</v>
      </c>
      <c r="K202" s="21"/>
      <c r="L202" s="48" t="s">
        <v>78</v>
      </c>
      <c r="M202" s="21"/>
      <c r="N202" s="22" t="s">
        <v>10</v>
      </c>
      <c r="O202" s="19"/>
      <c r="P202" s="22"/>
      <c r="Q202" s="39"/>
      <c r="R202" s="23"/>
      <c r="S202" s="24"/>
      <c r="T202" s="24"/>
      <c r="U202" s="24"/>
      <c r="V202" s="24"/>
      <c r="W202" s="24"/>
      <c r="X202" s="24"/>
      <c r="Y202" s="31"/>
      <c r="Z202" s="31"/>
      <c r="AA202" s="24"/>
      <c r="AB202" s="24"/>
      <c r="AC202" s="30"/>
    </row>
    <row r="203" spans="1:29" s="10" customFormat="1" ht="30" customHeight="1" x14ac:dyDescent="0.2">
      <c r="A203" s="22" t="s">
        <v>292</v>
      </c>
      <c r="B203" s="38" t="s">
        <v>1449</v>
      </c>
      <c r="C203" s="22" t="s">
        <v>44</v>
      </c>
      <c r="D203" s="19"/>
      <c r="E203" s="47">
        <v>43507</v>
      </c>
      <c r="F203" s="47">
        <v>43508</v>
      </c>
      <c r="G203" s="47">
        <v>43521</v>
      </c>
      <c r="H203" s="47">
        <v>43535</v>
      </c>
      <c r="I203" s="47">
        <v>43536</v>
      </c>
      <c r="J203" s="67" t="s">
        <v>24</v>
      </c>
      <c r="K203" s="21"/>
      <c r="L203" s="48" t="s">
        <v>78</v>
      </c>
      <c r="M203" s="21"/>
      <c r="N203" s="22" t="s">
        <v>10</v>
      </c>
      <c r="O203" s="19"/>
      <c r="P203" s="22"/>
      <c r="Q203" s="38"/>
      <c r="R203" s="23"/>
      <c r="S203" s="24"/>
      <c r="T203" s="24"/>
      <c r="U203" s="24"/>
      <c r="V203" s="24"/>
      <c r="W203" s="24"/>
      <c r="X203" s="24"/>
      <c r="Y203" s="31"/>
      <c r="Z203" s="31"/>
      <c r="AA203" s="24"/>
      <c r="AB203" s="24"/>
      <c r="AC203" s="30"/>
    </row>
    <row r="204" spans="1:29" s="24" customFormat="1" ht="30" customHeight="1" x14ac:dyDescent="0.2">
      <c r="A204" s="22" t="s">
        <v>293</v>
      </c>
      <c r="B204" s="38" t="s">
        <v>1451</v>
      </c>
      <c r="C204" s="22" t="s">
        <v>44</v>
      </c>
      <c r="D204" s="19"/>
      <c r="E204" s="47">
        <v>43507</v>
      </c>
      <c r="F204" s="47">
        <v>43508</v>
      </c>
      <c r="G204" s="47">
        <v>43521</v>
      </c>
      <c r="H204" s="47">
        <v>43535</v>
      </c>
      <c r="I204" s="47">
        <v>43522</v>
      </c>
      <c r="J204" s="67" t="s">
        <v>12</v>
      </c>
      <c r="K204" s="21"/>
      <c r="L204" s="48" t="s">
        <v>78</v>
      </c>
      <c r="M204" s="21"/>
      <c r="N204" s="22" t="s">
        <v>10</v>
      </c>
      <c r="O204" s="19"/>
      <c r="P204" s="22"/>
      <c r="Q204" s="39"/>
      <c r="R204" s="19"/>
      <c r="Y204" s="31"/>
      <c r="Z204" s="31"/>
      <c r="AC204" s="31"/>
    </row>
    <row r="205" spans="1:29" s="24" customFormat="1" ht="30" customHeight="1" x14ac:dyDescent="0.2">
      <c r="A205" s="22" t="s">
        <v>294</v>
      </c>
      <c r="B205" s="38" t="s">
        <v>1452</v>
      </c>
      <c r="C205" s="22" t="s">
        <v>44</v>
      </c>
      <c r="D205" s="19"/>
      <c r="E205" s="47">
        <v>43507</v>
      </c>
      <c r="F205" s="47">
        <v>43508</v>
      </c>
      <c r="G205" s="47">
        <v>43521</v>
      </c>
      <c r="H205" s="47">
        <v>43535</v>
      </c>
      <c r="I205" s="47">
        <v>43515</v>
      </c>
      <c r="J205" s="61" t="s">
        <v>12</v>
      </c>
      <c r="K205" s="21"/>
      <c r="L205" s="48" t="s">
        <v>78</v>
      </c>
      <c r="M205" s="21"/>
      <c r="N205" s="22" t="s">
        <v>19</v>
      </c>
      <c r="O205" s="19"/>
      <c r="P205" s="22"/>
      <c r="Q205" s="39"/>
      <c r="R205" s="23"/>
      <c r="Y205" s="31"/>
      <c r="Z205" s="31"/>
      <c r="AC205" s="31"/>
    </row>
    <row r="206" spans="1:29" s="24" customFormat="1" ht="30" customHeight="1" x14ac:dyDescent="0.2">
      <c r="A206" s="22" t="s">
        <v>295</v>
      </c>
      <c r="B206" s="38" t="s">
        <v>1453</v>
      </c>
      <c r="C206" s="22" t="s">
        <v>44</v>
      </c>
      <c r="D206" s="19"/>
      <c r="E206" s="47">
        <v>43507</v>
      </c>
      <c r="F206" s="47">
        <v>43511</v>
      </c>
      <c r="G206" s="47">
        <v>43524</v>
      </c>
      <c r="H206" s="47">
        <v>43539</v>
      </c>
      <c r="I206" s="47">
        <v>43538</v>
      </c>
      <c r="J206" s="61" t="s">
        <v>12</v>
      </c>
      <c r="K206" s="21"/>
      <c r="L206" s="48" t="s">
        <v>78</v>
      </c>
      <c r="M206" s="21"/>
      <c r="N206" s="22" t="s">
        <v>10</v>
      </c>
      <c r="O206" s="19"/>
      <c r="P206" s="22"/>
      <c r="Q206" s="38" t="s">
        <v>2456</v>
      </c>
      <c r="R206" s="23"/>
      <c r="Y206" s="31"/>
      <c r="Z206" s="31"/>
      <c r="AC206" s="31"/>
    </row>
    <row r="207" spans="1:29" s="24" customFormat="1" ht="30" customHeight="1" x14ac:dyDescent="0.2">
      <c r="A207" s="22" t="s">
        <v>296</v>
      </c>
      <c r="B207" s="38" t="s">
        <v>1460</v>
      </c>
      <c r="C207" s="22" t="s">
        <v>44</v>
      </c>
      <c r="D207" s="19"/>
      <c r="E207" s="47">
        <v>43507</v>
      </c>
      <c r="F207" s="47">
        <v>43508</v>
      </c>
      <c r="G207" s="47">
        <v>43521</v>
      </c>
      <c r="H207" s="47">
        <v>43535</v>
      </c>
      <c r="I207" s="47">
        <v>43515</v>
      </c>
      <c r="J207" s="61" t="s">
        <v>12</v>
      </c>
      <c r="K207" s="21"/>
      <c r="L207" s="48" t="s">
        <v>78</v>
      </c>
      <c r="M207" s="21"/>
      <c r="N207" s="22" t="s">
        <v>19</v>
      </c>
      <c r="O207" s="19"/>
      <c r="P207" s="22"/>
      <c r="Q207" s="39"/>
      <c r="R207" s="19"/>
      <c r="Y207" s="31"/>
      <c r="Z207" s="31"/>
      <c r="AC207" s="31"/>
    </row>
    <row r="208" spans="1:29" s="24" customFormat="1" ht="30" customHeight="1" x14ac:dyDescent="0.2">
      <c r="A208" s="22" t="s">
        <v>297</v>
      </c>
      <c r="B208" s="38" t="s">
        <v>1458</v>
      </c>
      <c r="C208" s="22" t="s">
        <v>44</v>
      </c>
      <c r="D208" s="19"/>
      <c r="E208" s="47">
        <v>43507</v>
      </c>
      <c r="F208" s="47">
        <v>43508</v>
      </c>
      <c r="G208" s="47">
        <v>43521</v>
      </c>
      <c r="H208" s="47">
        <v>43535</v>
      </c>
      <c r="I208" s="47">
        <v>43508</v>
      </c>
      <c r="J208" s="61" t="s">
        <v>12</v>
      </c>
      <c r="K208" s="21"/>
      <c r="L208" s="48" t="s">
        <v>78</v>
      </c>
      <c r="M208" s="21"/>
      <c r="N208" s="22" t="s">
        <v>10</v>
      </c>
      <c r="O208" s="19"/>
      <c r="P208" s="22"/>
      <c r="Q208" s="39"/>
      <c r="R208" s="23"/>
      <c r="Y208" s="31"/>
      <c r="Z208" s="31"/>
      <c r="AC208" s="31"/>
    </row>
    <row r="209" spans="1:29" s="24" customFormat="1" ht="30" customHeight="1" x14ac:dyDescent="0.2">
      <c r="A209" s="22" t="s">
        <v>298</v>
      </c>
      <c r="B209" s="38" t="s">
        <v>1457</v>
      </c>
      <c r="C209" s="22" t="s">
        <v>44</v>
      </c>
      <c r="D209" s="19"/>
      <c r="E209" s="47">
        <v>43508</v>
      </c>
      <c r="F209" s="47">
        <v>43509</v>
      </c>
      <c r="G209" s="47">
        <v>43522</v>
      </c>
      <c r="H209" s="47">
        <v>43536</v>
      </c>
      <c r="I209" s="47">
        <v>43522</v>
      </c>
      <c r="J209" s="61" t="s">
        <v>12</v>
      </c>
      <c r="K209" s="21"/>
      <c r="L209" s="48" t="s">
        <v>78</v>
      </c>
      <c r="M209" s="21"/>
      <c r="N209" s="22" t="s">
        <v>13</v>
      </c>
      <c r="O209" s="19"/>
      <c r="P209" s="22" t="s">
        <v>16</v>
      </c>
      <c r="Q209" s="38"/>
      <c r="R209" s="23"/>
      <c r="Y209" s="31"/>
      <c r="Z209" s="31"/>
      <c r="AC209" s="31"/>
    </row>
    <row r="210" spans="1:29" s="24" customFormat="1" ht="30" customHeight="1" x14ac:dyDescent="0.2">
      <c r="A210" s="22" t="s">
        <v>299</v>
      </c>
      <c r="B210" s="38" t="s">
        <v>1463</v>
      </c>
      <c r="C210" s="22" t="s">
        <v>44</v>
      </c>
      <c r="D210" s="19"/>
      <c r="E210" s="47">
        <v>43508</v>
      </c>
      <c r="F210" s="47">
        <v>43509</v>
      </c>
      <c r="G210" s="47">
        <v>43522</v>
      </c>
      <c r="H210" s="47">
        <v>43536</v>
      </c>
      <c r="I210" s="47">
        <v>43518</v>
      </c>
      <c r="J210" s="67" t="s">
        <v>12</v>
      </c>
      <c r="K210" s="21"/>
      <c r="L210" s="48" t="s">
        <v>78</v>
      </c>
      <c r="M210" s="21"/>
      <c r="N210" s="22" t="s">
        <v>10</v>
      </c>
      <c r="O210" s="19"/>
      <c r="P210" s="22"/>
      <c r="Q210" s="39"/>
      <c r="R210" s="19"/>
      <c r="Y210" s="31"/>
      <c r="Z210" s="31"/>
      <c r="AC210" s="31"/>
    </row>
    <row r="211" spans="1:29" s="24" customFormat="1" ht="30" customHeight="1" x14ac:dyDescent="0.2">
      <c r="A211" s="22" t="s">
        <v>300</v>
      </c>
      <c r="B211" s="38" t="s">
        <v>1464</v>
      </c>
      <c r="C211" s="22" t="s">
        <v>44</v>
      </c>
      <c r="D211" s="19"/>
      <c r="E211" s="47">
        <v>43508</v>
      </c>
      <c r="F211" s="47">
        <v>43509</v>
      </c>
      <c r="G211" s="47">
        <v>43522</v>
      </c>
      <c r="H211" s="47">
        <v>43536</v>
      </c>
      <c r="I211" s="47">
        <v>43529</v>
      </c>
      <c r="J211" s="67" t="s">
        <v>12</v>
      </c>
      <c r="K211" s="21"/>
      <c r="L211" s="48" t="s">
        <v>78</v>
      </c>
      <c r="M211" s="21"/>
      <c r="N211" s="22" t="s">
        <v>10</v>
      </c>
      <c r="O211" s="19"/>
      <c r="P211" s="22"/>
      <c r="Q211" s="39"/>
      <c r="R211" s="23"/>
      <c r="Y211" s="31"/>
      <c r="Z211" s="31"/>
      <c r="AC211" s="31"/>
    </row>
    <row r="212" spans="1:29" s="24" customFormat="1" ht="30" customHeight="1" x14ac:dyDescent="0.2">
      <c r="A212" s="22" t="s">
        <v>301</v>
      </c>
      <c r="B212" s="38" t="s">
        <v>1465</v>
      </c>
      <c r="C212" s="22" t="s">
        <v>44</v>
      </c>
      <c r="D212" s="19"/>
      <c r="E212" s="47">
        <v>43508</v>
      </c>
      <c r="F212" s="47">
        <v>43509</v>
      </c>
      <c r="G212" s="47">
        <v>43522</v>
      </c>
      <c r="H212" s="47">
        <v>43536</v>
      </c>
      <c r="I212" s="47">
        <v>43516</v>
      </c>
      <c r="J212" s="61" t="s">
        <v>12</v>
      </c>
      <c r="K212" s="21"/>
      <c r="L212" s="48" t="s">
        <v>78</v>
      </c>
      <c r="M212" s="21"/>
      <c r="N212" s="22" t="s">
        <v>10</v>
      </c>
      <c r="O212" s="19"/>
      <c r="P212" s="22"/>
      <c r="Q212" s="38"/>
      <c r="R212" s="23"/>
      <c r="Y212" s="31"/>
      <c r="Z212" s="31"/>
      <c r="AC212" s="31"/>
    </row>
    <row r="213" spans="1:29" s="24" customFormat="1" ht="30" customHeight="1" x14ac:dyDescent="0.2">
      <c r="A213" s="22" t="s">
        <v>302</v>
      </c>
      <c r="B213" s="38" t="s">
        <v>1466</v>
      </c>
      <c r="C213" s="22" t="s">
        <v>44</v>
      </c>
      <c r="D213" s="19"/>
      <c r="E213" s="47">
        <v>43509</v>
      </c>
      <c r="F213" s="47">
        <v>43510</v>
      </c>
      <c r="G213" s="47">
        <v>43523</v>
      </c>
      <c r="H213" s="47">
        <v>43537</v>
      </c>
      <c r="I213" s="47">
        <v>43511</v>
      </c>
      <c r="J213" s="61" t="s">
        <v>12</v>
      </c>
      <c r="K213" s="21"/>
      <c r="L213" s="48" t="s">
        <v>78</v>
      </c>
      <c r="M213" s="21"/>
      <c r="N213" s="22" t="s">
        <v>10</v>
      </c>
      <c r="O213" s="19"/>
      <c r="P213" s="22"/>
      <c r="Q213" s="39"/>
      <c r="R213" s="19"/>
      <c r="Y213" s="31"/>
      <c r="Z213" s="31"/>
      <c r="AC213" s="31"/>
    </row>
    <row r="214" spans="1:29" s="24" customFormat="1" ht="30" customHeight="1" x14ac:dyDescent="0.2">
      <c r="A214" s="22" t="s">
        <v>303</v>
      </c>
      <c r="B214" s="38" t="s">
        <v>1468</v>
      </c>
      <c r="C214" s="22" t="s">
        <v>44</v>
      </c>
      <c r="D214" s="19"/>
      <c r="E214" s="47">
        <v>43509</v>
      </c>
      <c r="F214" s="47">
        <v>43510</v>
      </c>
      <c r="G214" s="47">
        <v>43523</v>
      </c>
      <c r="H214" s="47">
        <v>43537</v>
      </c>
      <c r="I214" s="47">
        <v>43517</v>
      </c>
      <c r="J214" s="61" t="s">
        <v>12</v>
      </c>
      <c r="K214" s="21"/>
      <c r="L214" s="48" t="s">
        <v>78</v>
      </c>
      <c r="M214" s="21"/>
      <c r="N214" s="22" t="s">
        <v>11</v>
      </c>
      <c r="O214" s="19"/>
      <c r="P214" s="22" t="s">
        <v>70</v>
      </c>
      <c r="Q214" s="39"/>
      <c r="R214" s="23"/>
      <c r="Y214" s="31"/>
      <c r="Z214" s="31"/>
      <c r="AC214" s="31"/>
    </row>
    <row r="215" spans="1:29" s="24" customFormat="1" ht="30" customHeight="1" x14ac:dyDescent="0.2">
      <c r="A215" s="22" t="s">
        <v>304</v>
      </c>
      <c r="B215" s="38" t="s">
        <v>1469</v>
      </c>
      <c r="C215" s="22" t="s">
        <v>44</v>
      </c>
      <c r="D215" s="19"/>
      <c r="E215" s="47">
        <v>43509</v>
      </c>
      <c r="F215" s="47">
        <v>43510</v>
      </c>
      <c r="G215" s="47">
        <v>43523</v>
      </c>
      <c r="H215" s="47">
        <v>43537</v>
      </c>
      <c r="I215" s="47">
        <v>43514</v>
      </c>
      <c r="J215" s="61" t="s">
        <v>12</v>
      </c>
      <c r="K215" s="21"/>
      <c r="L215" s="48" t="s">
        <v>78</v>
      </c>
      <c r="M215" s="21"/>
      <c r="N215" s="22" t="s">
        <v>10</v>
      </c>
      <c r="O215" s="19"/>
      <c r="P215" s="22"/>
      <c r="Q215" s="38"/>
      <c r="R215" s="23"/>
      <c r="Y215" s="31"/>
      <c r="Z215" s="31"/>
      <c r="AC215" s="31"/>
    </row>
    <row r="216" spans="1:29" s="24" customFormat="1" ht="30" customHeight="1" x14ac:dyDescent="0.2">
      <c r="A216" s="22" t="s">
        <v>305</v>
      </c>
      <c r="B216" s="38" t="s">
        <v>1470</v>
      </c>
      <c r="C216" s="22" t="s">
        <v>44</v>
      </c>
      <c r="D216" s="19"/>
      <c r="E216" s="47">
        <v>43509</v>
      </c>
      <c r="F216" s="47">
        <v>43510</v>
      </c>
      <c r="G216" s="47">
        <v>43523</v>
      </c>
      <c r="H216" s="47">
        <v>43537</v>
      </c>
      <c r="I216" s="47">
        <v>43535</v>
      </c>
      <c r="J216" s="61" t="s">
        <v>12</v>
      </c>
      <c r="K216" s="21"/>
      <c r="L216" s="48" t="s">
        <v>78</v>
      </c>
      <c r="M216" s="21"/>
      <c r="N216" s="22" t="s">
        <v>10</v>
      </c>
      <c r="O216" s="19"/>
      <c r="P216" s="22"/>
      <c r="Q216" s="39"/>
      <c r="R216" s="19"/>
      <c r="Y216" s="31"/>
      <c r="Z216" s="31"/>
      <c r="AC216" s="31"/>
    </row>
    <row r="217" spans="1:29" s="24" customFormat="1" ht="30" customHeight="1" x14ac:dyDescent="0.2">
      <c r="A217" s="22" t="s">
        <v>306</v>
      </c>
      <c r="B217" s="38" t="s">
        <v>1471</v>
      </c>
      <c r="C217" s="22" t="s">
        <v>44</v>
      </c>
      <c r="D217" s="19"/>
      <c r="E217" s="47">
        <v>43510</v>
      </c>
      <c r="F217" s="47">
        <v>43511</v>
      </c>
      <c r="G217" s="47">
        <v>43524</v>
      </c>
      <c r="H217" s="47">
        <v>43538</v>
      </c>
      <c r="I217" s="47">
        <v>43515</v>
      </c>
      <c r="J217" s="67" t="s">
        <v>12</v>
      </c>
      <c r="K217" s="21"/>
      <c r="L217" s="48" t="s">
        <v>78</v>
      </c>
      <c r="M217" s="21"/>
      <c r="N217" s="22" t="s">
        <v>10</v>
      </c>
      <c r="O217" s="19"/>
      <c r="P217" s="22"/>
      <c r="Q217" s="39"/>
      <c r="R217" s="23"/>
      <c r="Y217" s="31"/>
      <c r="Z217" s="31"/>
      <c r="AC217" s="31"/>
    </row>
    <row r="218" spans="1:29" s="24" customFormat="1" ht="30" customHeight="1" x14ac:dyDescent="0.2">
      <c r="A218" s="22" t="s">
        <v>307</v>
      </c>
      <c r="B218" s="38" t="s">
        <v>1472</v>
      </c>
      <c r="C218" s="22" t="s">
        <v>44</v>
      </c>
      <c r="D218" s="19"/>
      <c r="E218" s="47">
        <v>43510</v>
      </c>
      <c r="F218" s="47">
        <v>43511</v>
      </c>
      <c r="G218" s="47">
        <v>43524</v>
      </c>
      <c r="H218" s="47">
        <v>43538</v>
      </c>
      <c r="I218" s="47">
        <v>43532</v>
      </c>
      <c r="J218" s="67" t="s">
        <v>12</v>
      </c>
      <c r="K218" s="21"/>
      <c r="L218" s="48" t="s">
        <v>78</v>
      </c>
      <c r="M218" s="21"/>
      <c r="N218" s="22" t="s">
        <v>10</v>
      </c>
      <c r="O218" s="19"/>
      <c r="P218" s="22"/>
      <c r="Q218" s="38"/>
      <c r="R218" s="23"/>
      <c r="Y218" s="31"/>
      <c r="Z218" s="31"/>
      <c r="AC218" s="31"/>
    </row>
    <row r="219" spans="1:29" s="24" customFormat="1" ht="30" customHeight="1" x14ac:dyDescent="0.2">
      <c r="A219" s="22" t="s">
        <v>308</v>
      </c>
      <c r="B219" s="38" t="s">
        <v>1473</v>
      </c>
      <c r="C219" s="22" t="s">
        <v>44</v>
      </c>
      <c r="D219" s="19"/>
      <c r="E219" s="47">
        <v>43510</v>
      </c>
      <c r="F219" s="47">
        <v>43511</v>
      </c>
      <c r="G219" s="47">
        <v>43524</v>
      </c>
      <c r="H219" s="47">
        <v>43538</v>
      </c>
      <c r="I219" s="47">
        <v>43515</v>
      </c>
      <c r="J219" s="67" t="s">
        <v>12</v>
      </c>
      <c r="K219" s="21"/>
      <c r="L219" s="48" t="s">
        <v>78</v>
      </c>
      <c r="M219" s="21"/>
      <c r="N219" s="22" t="s">
        <v>10</v>
      </c>
      <c r="O219" s="19"/>
      <c r="P219" s="22"/>
      <c r="Q219" s="39"/>
      <c r="R219" s="19"/>
      <c r="Y219" s="31"/>
      <c r="Z219" s="31"/>
      <c r="AC219" s="31"/>
    </row>
    <row r="220" spans="1:29" s="24" customFormat="1" ht="30" customHeight="1" x14ac:dyDescent="0.2">
      <c r="A220" s="22" t="s">
        <v>309</v>
      </c>
      <c r="B220" s="38" t="s">
        <v>1474</v>
      </c>
      <c r="C220" s="22" t="s">
        <v>44</v>
      </c>
      <c r="D220" s="19"/>
      <c r="E220" s="47">
        <v>43510</v>
      </c>
      <c r="F220" s="47">
        <v>43511</v>
      </c>
      <c r="G220" s="47">
        <v>43524</v>
      </c>
      <c r="H220" s="47">
        <v>43538</v>
      </c>
      <c r="I220" s="47">
        <v>43535</v>
      </c>
      <c r="J220" s="67" t="s">
        <v>12</v>
      </c>
      <c r="K220" s="21"/>
      <c r="L220" s="48" t="s">
        <v>78</v>
      </c>
      <c r="M220" s="21"/>
      <c r="N220" s="22" t="s">
        <v>10</v>
      </c>
      <c r="O220" s="19"/>
      <c r="P220" s="22"/>
      <c r="Q220" s="39"/>
      <c r="R220" s="23"/>
      <c r="Y220" s="31"/>
      <c r="Z220" s="31"/>
      <c r="AC220" s="31"/>
    </row>
    <row r="221" spans="1:29" s="24" customFormat="1" ht="30" customHeight="1" x14ac:dyDescent="0.2">
      <c r="A221" s="22" t="s">
        <v>310</v>
      </c>
      <c r="B221" s="38" t="s">
        <v>1475</v>
      </c>
      <c r="C221" s="22" t="s">
        <v>44</v>
      </c>
      <c r="D221" s="19"/>
      <c r="E221" s="47">
        <v>43511</v>
      </c>
      <c r="F221" s="47">
        <v>43514</v>
      </c>
      <c r="G221" s="47">
        <v>43525</v>
      </c>
      <c r="H221" s="47">
        <v>43539</v>
      </c>
      <c r="I221" s="47">
        <v>43528</v>
      </c>
      <c r="J221" s="67" t="s">
        <v>12</v>
      </c>
      <c r="K221" s="21"/>
      <c r="L221" s="48" t="s">
        <v>78</v>
      </c>
      <c r="M221" s="21"/>
      <c r="N221" s="22" t="s">
        <v>10</v>
      </c>
      <c r="O221" s="19"/>
      <c r="P221" s="22"/>
      <c r="Q221" s="38"/>
      <c r="R221" s="23"/>
      <c r="Y221" s="31"/>
      <c r="Z221" s="31"/>
      <c r="AC221" s="31"/>
    </row>
    <row r="222" spans="1:29" s="24" customFormat="1" ht="30" customHeight="1" x14ac:dyDescent="0.2">
      <c r="A222" s="22" t="s">
        <v>311</v>
      </c>
      <c r="B222" s="38" t="s">
        <v>1476</v>
      </c>
      <c r="C222" s="22" t="s">
        <v>44</v>
      </c>
      <c r="D222" s="19"/>
      <c r="E222" s="47">
        <v>43511</v>
      </c>
      <c r="F222" s="47">
        <v>43514</v>
      </c>
      <c r="G222" s="47">
        <v>43525</v>
      </c>
      <c r="H222" s="47">
        <v>43539</v>
      </c>
      <c r="I222" s="47">
        <v>43536</v>
      </c>
      <c r="J222" s="67" t="s">
        <v>12</v>
      </c>
      <c r="K222" s="21"/>
      <c r="L222" s="48" t="s">
        <v>78</v>
      </c>
      <c r="M222" s="21"/>
      <c r="N222" s="22" t="s">
        <v>10</v>
      </c>
      <c r="O222" s="19"/>
      <c r="P222" s="22"/>
      <c r="Q222" s="39"/>
      <c r="R222" s="19"/>
      <c r="Y222" s="31"/>
      <c r="Z222" s="31"/>
      <c r="AC222" s="31"/>
    </row>
    <row r="223" spans="1:29" s="24" customFormat="1" ht="30" customHeight="1" x14ac:dyDescent="0.2">
      <c r="A223" s="22" t="s">
        <v>312</v>
      </c>
      <c r="B223" s="38" t="s">
        <v>1477</v>
      </c>
      <c r="C223" s="22" t="s">
        <v>44</v>
      </c>
      <c r="D223" s="19"/>
      <c r="E223" s="47">
        <v>43511</v>
      </c>
      <c r="F223" s="47">
        <v>43514</v>
      </c>
      <c r="G223" s="47">
        <v>43525</v>
      </c>
      <c r="H223" s="47">
        <v>43539</v>
      </c>
      <c r="I223" s="47">
        <v>43532</v>
      </c>
      <c r="J223" s="67" t="s">
        <v>12</v>
      </c>
      <c r="K223" s="21"/>
      <c r="L223" s="48" t="s">
        <v>78</v>
      </c>
      <c r="M223" s="21"/>
      <c r="N223" s="22" t="s">
        <v>10</v>
      </c>
      <c r="O223" s="19"/>
      <c r="P223" s="22"/>
      <c r="Q223" s="39"/>
      <c r="R223" s="23"/>
      <c r="Y223" s="31"/>
      <c r="Z223" s="31"/>
      <c r="AC223" s="31"/>
    </row>
    <row r="224" spans="1:29" s="24" customFormat="1" ht="30" customHeight="1" x14ac:dyDescent="0.2">
      <c r="A224" s="22" t="s">
        <v>313</v>
      </c>
      <c r="B224" s="38" t="s">
        <v>1511</v>
      </c>
      <c r="C224" s="22" t="s">
        <v>44</v>
      </c>
      <c r="D224" s="19"/>
      <c r="E224" s="47">
        <v>43511</v>
      </c>
      <c r="F224" s="47">
        <v>43514</v>
      </c>
      <c r="G224" s="47">
        <v>43525</v>
      </c>
      <c r="H224" s="47">
        <v>43539</v>
      </c>
      <c r="I224" s="47">
        <v>43524</v>
      </c>
      <c r="J224" s="67" t="s">
        <v>12</v>
      </c>
      <c r="K224" s="21"/>
      <c r="L224" s="48" t="s">
        <v>78</v>
      </c>
      <c r="M224" s="21"/>
      <c r="N224" s="22" t="s">
        <v>10</v>
      </c>
      <c r="O224" s="19"/>
      <c r="P224" s="22"/>
      <c r="Q224" s="38" t="s">
        <v>2316</v>
      </c>
      <c r="R224" s="23"/>
      <c r="Y224" s="31"/>
      <c r="Z224" s="31"/>
      <c r="AC224" s="31"/>
    </row>
    <row r="225" spans="1:29" s="24" customFormat="1" ht="30" customHeight="1" x14ac:dyDescent="0.2">
      <c r="A225" s="22" t="s">
        <v>314</v>
      </c>
      <c r="B225" s="38" t="s">
        <v>1512</v>
      </c>
      <c r="C225" s="22" t="s">
        <v>44</v>
      </c>
      <c r="D225" s="19"/>
      <c r="E225" s="47">
        <v>43511</v>
      </c>
      <c r="F225" s="47">
        <v>43514</v>
      </c>
      <c r="G225" s="47">
        <v>43525</v>
      </c>
      <c r="H225" s="47">
        <v>43539</v>
      </c>
      <c r="I225" s="47">
        <v>43518</v>
      </c>
      <c r="J225" s="67" t="s">
        <v>12</v>
      </c>
      <c r="K225" s="21"/>
      <c r="L225" s="48" t="s">
        <v>78</v>
      </c>
      <c r="M225" s="21"/>
      <c r="N225" s="22" t="s">
        <v>10</v>
      </c>
      <c r="O225" s="19"/>
      <c r="P225" s="22"/>
      <c r="Q225" s="38"/>
      <c r="R225" s="19"/>
      <c r="Y225" s="31"/>
      <c r="Z225" s="31"/>
      <c r="AC225" s="31"/>
    </row>
    <row r="226" spans="1:29" s="24" customFormat="1" ht="30" customHeight="1" x14ac:dyDescent="0.2">
      <c r="A226" s="22" t="s">
        <v>315</v>
      </c>
      <c r="B226" s="38" t="s">
        <v>1513</v>
      </c>
      <c r="C226" s="22" t="s">
        <v>44</v>
      </c>
      <c r="D226" s="19"/>
      <c r="E226" s="47">
        <v>43511</v>
      </c>
      <c r="F226" s="47">
        <v>43514</v>
      </c>
      <c r="G226" s="47">
        <v>43525</v>
      </c>
      <c r="H226" s="47">
        <v>43539</v>
      </c>
      <c r="I226" s="47">
        <v>43537</v>
      </c>
      <c r="J226" s="67" t="s">
        <v>12</v>
      </c>
      <c r="K226" s="21"/>
      <c r="L226" s="48" t="s">
        <v>78</v>
      </c>
      <c r="M226" s="21"/>
      <c r="N226" s="22" t="s">
        <v>10</v>
      </c>
      <c r="O226" s="19"/>
      <c r="P226" s="22"/>
      <c r="Q226" s="38"/>
      <c r="R226" s="19"/>
      <c r="Y226" s="31"/>
      <c r="Z226" s="31"/>
      <c r="AC226" s="31"/>
    </row>
    <row r="227" spans="1:29" s="24" customFormat="1" ht="30" customHeight="1" x14ac:dyDescent="0.2">
      <c r="A227" s="22" t="s">
        <v>316</v>
      </c>
      <c r="B227" s="38" t="s">
        <v>1514</v>
      </c>
      <c r="C227" s="22" t="s">
        <v>44</v>
      </c>
      <c r="D227" s="19"/>
      <c r="E227" s="47">
        <v>43514</v>
      </c>
      <c r="F227" s="47">
        <v>43515</v>
      </c>
      <c r="G227" s="47">
        <v>43528</v>
      </c>
      <c r="H227" s="47">
        <v>43542</v>
      </c>
      <c r="I227" s="47">
        <v>43540</v>
      </c>
      <c r="J227" s="67" t="s">
        <v>12</v>
      </c>
      <c r="K227" s="21"/>
      <c r="L227" s="48" t="s">
        <v>78</v>
      </c>
      <c r="M227" s="21"/>
      <c r="N227" s="22" t="s">
        <v>10</v>
      </c>
      <c r="O227" s="19"/>
      <c r="P227" s="22"/>
      <c r="Q227" s="38"/>
      <c r="R227" s="19"/>
      <c r="Y227" s="31"/>
      <c r="Z227" s="31"/>
      <c r="AC227" s="31"/>
    </row>
    <row r="228" spans="1:29" s="24" customFormat="1" ht="30" customHeight="1" x14ac:dyDescent="0.2">
      <c r="A228" s="22" t="s">
        <v>317</v>
      </c>
      <c r="B228" s="38" t="s">
        <v>1515</v>
      </c>
      <c r="C228" s="22" t="s">
        <v>44</v>
      </c>
      <c r="D228" s="19"/>
      <c r="E228" s="47">
        <v>43514</v>
      </c>
      <c r="F228" s="47">
        <v>43515</v>
      </c>
      <c r="G228" s="47">
        <v>43528</v>
      </c>
      <c r="H228" s="47">
        <v>43542</v>
      </c>
      <c r="I228" s="47">
        <v>43524</v>
      </c>
      <c r="J228" s="67" t="s">
        <v>12</v>
      </c>
      <c r="K228" s="21"/>
      <c r="L228" s="48" t="s">
        <v>78</v>
      </c>
      <c r="M228" s="21"/>
      <c r="N228" s="22" t="s">
        <v>10</v>
      </c>
      <c r="O228" s="19"/>
      <c r="P228" s="22"/>
      <c r="Q228" s="38"/>
      <c r="R228" s="19"/>
      <c r="Y228" s="31"/>
      <c r="Z228" s="31"/>
      <c r="AC228" s="31"/>
    </row>
    <row r="229" spans="1:29" s="24" customFormat="1" ht="30" customHeight="1" x14ac:dyDescent="0.2">
      <c r="A229" s="22" t="s">
        <v>318</v>
      </c>
      <c r="B229" s="38" t="s">
        <v>1516</v>
      </c>
      <c r="C229" s="22" t="s">
        <v>44</v>
      </c>
      <c r="D229" s="19"/>
      <c r="E229" s="47">
        <v>43514</v>
      </c>
      <c r="F229" s="47">
        <v>43515</v>
      </c>
      <c r="G229" s="47">
        <v>43528</v>
      </c>
      <c r="H229" s="47">
        <v>43542</v>
      </c>
      <c r="I229" s="47">
        <v>43514</v>
      </c>
      <c r="J229" s="61" t="s">
        <v>12</v>
      </c>
      <c r="K229" s="21"/>
      <c r="L229" s="48" t="s">
        <v>78</v>
      </c>
      <c r="M229" s="21"/>
      <c r="N229" s="22" t="s">
        <v>19</v>
      </c>
      <c r="O229" s="19"/>
      <c r="P229" s="22"/>
      <c r="Q229" s="38"/>
      <c r="R229" s="19"/>
      <c r="Y229" s="31"/>
      <c r="Z229" s="31"/>
      <c r="AC229" s="31"/>
    </row>
    <row r="230" spans="1:29" s="24" customFormat="1" ht="30" customHeight="1" x14ac:dyDescent="0.2">
      <c r="A230" s="22" t="s">
        <v>319</v>
      </c>
      <c r="B230" s="38" t="s">
        <v>1517</v>
      </c>
      <c r="C230" s="22" t="s">
        <v>44</v>
      </c>
      <c r="D230" s="19"/>
      <c r="E230" s="47">
        <v>43514</v>
      </c>
      <c r="F230" s="47">
        <v>43515</v>
      </c>
      <c r="G230" s="47">
        <v>43528</v>
      </c>
      <c r="H230" s="47">
        <v>43542</v>
      </c>
      <c r="I230" s="47">
        <v>43536</v>
      </c>
      <c r="J230" s="61" t="s">
        <v>12</v>
      </c>
      <c r="K230" s="21"/>
      <c r="L230" s="48" t="s">
        <v>78</v>
      </c>
      <c r="M230" s="21"/>
      <c r="N230" s="22" t="s">
        <v>10</v>
      </c>
      <c r="O230" s="19"/>
      <c r="P230" s="22"/>
      <c r="Q230" s="38"/>
      <c r="R230" s="19"/>
      <c r="Y230" s="31"/>
      <c r="Z230" s="31"/>
      <c r="AC230" s="31"/>
    </row>
    <row r="231" spans="1:29" s="24" customFormat="1" ht="30" customHeight="1" x14ac:dyDescent="0.2">
      <c r="A231" s="22" t="s">
        <v>320</v>
      </c>
      <c r="B231" s="38" t="s">
        <v>1519</v>
      </c>
      <c r="C231" s="22" t="s">
        <v>44</v>
      </c>
      <c r="D231" s="19"/>
      <c r="E231" s="47">
        <v>43514</v>
      </c>
      <c r="F231" s="47">
        <v>43515</v>
      </c>
      <c r="G231" s="47">
        <v>43528</v>
      </c>
      <c r="H231" s="47">
        <v>43542</v>
      </c>
      <c r="I231" s="47">
        <v>43518</v>
      </c>
      <c r="J231" s="61" t="s">
        <v>12</v>
      </c>
      <c r="K231" s="21"/>
      <c r="L231" s="48" t="s">
        <v>78</v>
      </c>
      <c r="M231" s="21"/>
      <c r="N231" s="22" t="s">
        <v>19</v>
      </c>
      <c r="O231" s="19"/>
      <c r="P231" s="22"/>
      <c r="Q231" s="38"/>
      <c r="R231" s="19"/>
      <c r="Y231" s="31"/>
      <c r="Z231" s="31"/>
      <c r="AC231" s="31"/>
    </row>
    <row r="232" spans="1:29" s="24" customFormat="1" ht="30" customHeight="1" x14ac:dyDescent="0.2">
      <c r="A232" s="22" t="s">
        <v>321</v>
      </c>
      <c r="B232" s="38" t="s">
        <v>1520</v>
      </c>
      <c r="C232" s="22" t="s">
        <v>44</v>
      </c>
      <c r="D232" s="19"/>
      <c r="E232" s="47">
        <v>43515</v>
      </c>
      <c r="F232" s="47">
        <v>43516</v>
      </c>
      <c r="G232" s="47">
        <v>43529</v>
      </c>
      <c r="H232" s="47">
        <v>43543</v>
      </c>
      <c r="I232" s="47">
        <v>43517</v>
      </c>
      <c r="J232" s="61" t="s">
        <v>12</v>
      </c>
      <c r="K232" s="21"/>
      <c r="L232" s="48" t="s">
        <v>78</v>
      </c>
      <c r="M232" s="21"/>
      <c r="N232" s="22" t="s">
        <v>10</v>
      </c>
      <c r="O232" s="19"/>
      <c r="P232" s="22"/>
      <c r="Q232" s="38"/>
      <c r="R232" s="19"/>
      <c r="Y232" s="31"/>
      <c r="Z232" s="31"/>
      <c r="AC232" s="31"/>
    </row>
    <row r="233" spans="1:29" s="24" customFormat="1" ht="30" customHeight="1" x14ac:dyDescent="0.2">
      <c r="A233" s="22" t="s">
        <v>322</v>
      </c>
      <c r="B233" s="38" t="s">
        <v>1521</v>
      </c>
      <c r="C233" s="22" t="s">
        <v>44</v>
      </c>
      <c r="D233" s="19"/>
      <c r="E233" s="47">
        <v>43515</v>
      </c>
      <c r="F233" s="47">
        <v>43516</v>
      </c>
      <c r="G233" s="47">
        <v>43529</v>
      </c>
      <c r="H233" s="47">
        <v>43543</v>
      </c>
      <c r="I233" s="47">
        <v>43518</v>
      </c>
      <c r="J233" s="61" t="s">
        <v>12</v>
      </c>
      <c r="K233" s="21"/>
      <c r="L233" s="48" t="s">
        <v>78</v>
      </c>
      <c r="M233" s="21"/>
      <c r="N233" s="22" t="s">
        <v>10</v>
      </c>
      <c r="O233" s="19"/>
      <c r="P233" s="22"/>
      <c r="Q233" s="38"/>
      <c r="R233" s="19"/>
      <c r="Y233" s="31"/>
      <c r="Z233" s="31"/>
      <c r="AC233" s="31"/>
    </row>
    <row r="234" spans="1:29" s="24" customFormat="1" ht="30" customHeight="1" x14ac:dyDescent="0.2">
      <c r="A234" s="22" t="s">
        <v>323</v>
      </c>
      <c r="B234" s="38" t="s">
        <v>1524</v>
      </c>
      <c r="C234" s="22" t="s">
        <v>44</v>
      </c>
      <c r="D234" s="19"/>
      <c r="E234" s="47">
        <v>43515</v>
      </c>
      <c r="F234" s="47">
        <v>43516</v>
      </c>
      <c r="G234" s="47">
        <v>43529</v>
      </c>
      <c r="H234" s="47">
        <v>43543</v>
      </c>
      <c r="I234" s="47">
        <v>43535</v>
      </c>
      <c r="J234" s="67" t="s">
        <v>12</v>
      </c>
      <c r="K234" s="21"/>
      <c r="L234" s="48" t="s">
        <v>78</v>
      </c>
      <c r="M234" s="21"/>
      <c r="N234" s="22" t="s">
        <v>10</v>
      </c>
      <c r="O234" s="19"/>
      <c r="P234" s="22"/>
      <c r="Q234" s="38"/>
      <c r="R234" s="19"/>
      <c r="Y234" s="31"/>
      <c r="Z234" s="31"/>
      <c r="AC234" s="31"/>
    </row>
    <row r="235" spans="1:29" s="24" customFormat="1" ht="30" customHeight="1" x14ac:dyDescent="0.2">
      <c r="A235" s="22" t="s">
        <v>324</v>
      </c>
      <c r="B235" s="38" t="s">
        <v>1525</v>
      </c>
      <c r="C235" s="22" t="s">
        <v>44</v>
      </c>
      <c r="D235" s="19"/>
      <c r="E235" s="47">
        <v>43516</v>
      </c>
      <c r="F235" s="47">
        <v>43517</v>
      </c>
      <c r="G235" s="47">
        <v>43530</v>
      </c>
      <c r="H235" s="47">
        <v>43544</v>
      </c>
      <c r="I235" s="47">
        <v>43542</v>
      </c>
      <c r="J235" s="67" t="s">
        <v>12</v>
      </c>
      <c r="K235" s="21"/>
      <c r="L235" s="48" t="s">
        <v>78</v>
      </c>
      <c r="M235" s="21"/>
      <c r="N235" s="22" t="s">
        <v>10</v>
      </c>
      <c r="O235" s="19"/>
      <c r="P235" s="22"/>
      <c r="Q235" s="38"/>
      <c r="R235" s="19"/>
      <c r="Y235" s="31"/>
      <c r="Z235" s="31"/>
      <c r="AC235" s="31"/>
    </row>
    <row r="236" spans="1:29" s="24" customFormat="1" ht="30" customHeight="1" x14ac:dyDescent="0.2">
      <c r="A236" s="22" t="s">
        <v>325</v>
      </c>
      <c r="B236" s="38" t="s">
        <v>1528</v>
      </c>
      <c r="C236" s="22" t="s">
        <v>44</v>
      </c>
      <c r="D236" s="19"/>
      <c r="E236" s="47">
        <v>43516</v>
      </c>
      <c r="F236" s="47">
        <v>43517</v>
      </c>
      <c r="G236" s="47">
        <v>43530</v>
      </c>
      <c r="H236" s="47">
        <v>43544</v>
      </c>
      <c r="I236" s="47">
        <v>43518</v>
      </c>
      <c r="J236" s="67" t="s">
        <v>12</v>
      </c>
      <c r="K236" s="21"/>
      <c r="L236" s="48" t="s">
        <v>78</v>
      </c>
      <c r="M236" s="21"/>
      <c r="N236" s="22" t="s">
        <v>19</v>
      </c>
      <c r="O236" s="19"/>
      <c r="P236" s="22"/>
      <c r="Q236" s="38"/>
      <c r="R236" s="19"/>
      <c r="Y236" s="31"/>
      <c r="Z236" s="31"/>
      <c r="AC236" s="31"/>
    </row>
    <row r="237" spans="1:29" s="24" customFormat="1" ht="30" customHeight="1" x14ac:dyDescent="0.2">
      <c r="A237" s="22" t="s">
        <v>326</v>
      </c>
      <c r="B237" s="38" t="s">
        <v>1530</v>
      </c>
      <c r="C237" s="22" t="s">
        <v>44</v>
      </c>
      <c r="D237" s="19"/>
      <c r="E237" s="47">
        <v>43517</v>
      </c>
      <c r="F237" s="47">
        <v>43518</v>
      </c>
      <c r="G237" s="47">
        <v>43531</v>
      </c>
      <c r="H237" s="47">
        <v>43545</v>
      </c>
      <c r="I237" s="47">
        <v>43522</v>
      </c>
      <c r="J237" s="67" t="s">
        <v>12</v>
      </c>
      <c r="K237" s="21"/>
      <c r="L237" s="48" t="s">
        <v>78</v>
      </c>
      <c r="M237" s="21"/>
      <c r="N237" s="22" t="s">
        <v>10</v>
      </c>
      <c r="O237" s="19"/>
      <c r="P237" s="22"/>
      <c r="Q237" s="38"/>
      <c r="R237" s="19"/>
      <c r="Y237" s="31"/>
      <c r="Z237" s="31"/>
      <c r="AC237" s="31"/>
    </row>
    <row r="238" spans="1:29" s="24" customFormat="1" ht="30" customHeight="1" x14ac:dyDescent="0.2">
      <c r="A238" s="22" t="s">
        <v>327</v>
      </c>
      <c r="B238" s="38" t="s">
        <v>1532</v>
      </c>
      <c r="C238" s="22" t="s">
        <v>44</v>
      </c>
      <c r="D238" s="19"/>
      <c r="E238" s="47">
        <v>43518</v>
      </c>
      <c r="F238" s="47">
        <v>43521</v>
      </c>
      <c r="G238" s="47">
        <v>43532</v>
      </c>
      <c r="H238" s="47">
        <v>43546</v>
      </c>
      <c r="I238" s="47">
        <v>43529</v>
      </c>
      <c r="J238" s="61" t="s">
        <v>12</v>
      </c>
      <c r="K238" s="21"/>
      <c r="L238" s="48" t="s">
        <v>78</v>
      </c>
      <c r="M238" s="21"/>
      <c r="N238" s="22" t="s">
        <v>10</v>
      </c>
      <c r="O238" s="19"/>
      <c r="P238" s="22"/>
      <c r="Q238" s="38"/>
      <c r="R238" s="19"/>
      <c r="Y238" s="31"/>
      <c r="Z238" s="31"/>
      <c r="AC238" s="31"/>
    </row>
    <row r="239" spans="1:29" s="24" customFormat="1" ht="30" customHeight="1" x14ac:dyDescent="0.2">
      <c r="A239" s="22" t="s">
        <v>328</v>
      </c>
      <c r="B239" s="38" t="s">
        <v>1533</v>
      </c>
      <c r="C239" s="22" t="s">
        <v>44</v>
      </c>
      <c r="D239" s="19"/>
      <c r="E239" s="47">
        <v>43521</v>
      </c>
      <c r="F239" s="47">
        <v>43522</v>
      </c>
      <c r="G239" s="47">
        <v>43535</v>
      </c>
      <c r="H239" s="47">
        <v>43549</v>
      </c>
      <c r="I239" s="47">
        <v>43524</v>
      </c>
      <c r="J239" s="61" t="s">
        <v>12</v>
      </c>
      <c r="K239" s="21"/>
      <c r="L239" s="48" t="s">
        <v>78</v>
      </c>
      <c r="M239" s="21"/>
      <c r="N239" s="22" t="s">
        <v>10</v>
      </c>
      <c r="O239" s="19"/>
      <c r="P239" s="22"/>
      <c r="Q239" s="38"/>
      <c r="R239" s="19"/>
      <c r="Y239" s="31"/>
      <c r="Z239" s="31"/>
      <c r="AC239" s="31"/>
    </row>
    <row r="240" spans="1:29" s="24" customFormat="1" ht="30" customHeight="1" x14ac:dyDescent="0.2">
      <c r="A240" s="22" t="s">
        <v>329</v>
      </c>
      <c r="B240" s="38" t="s">
        <v>1406</v>
      </c>
      <c r="C240" s="22" t="s">
        <v>44</v>
      </c>
      <c r="D240" s="19"/>
      <c r="E240" s="47">
        <v>43521</v>
      </c>
      <c r="F240" s="47">
        <v>43522</v>
      </c>
      <c r="G240" s="47">
        <v>43535</v>
      </c>
      <c r="H240" s="47">
        <v>43549</v>
      </c>
      <c r="I240" s="47">
        <v>43545</v>
      </c>
      <c r="J240" s="61" t="s">
        <v>12</v>
      </c>
      <c r="K240" s="21"/>
      <c r="L240" s="48" t="s">
        <v>78</v>
      </c>
      <c r="M240" s="21"/>
      <c r="N240" s="22" t="s">
        <v>10</v>
      </c>
      <c r="O240" s="19"/>
      <c r="P240" s="22"/>
      <c r="Q240" s="38"/>
      <c r="R240" s="19"/>
      <c r="Y240" s="31"/>
      <c r="Z240" s="31"/>
      <c r="AC240" s="31"/>
    </row>
    <row r="241" spans="1:29" s="24" customFormat="1" ht="30" customHeight="1" x14ac:dyDescent="0.2">
      <c r="A241" s="22" t="s">
        <v>330</v>
      </c>
      <c r="B241" s="38" t="s">
        <v>1563</v>
      </c>
      <c r="C241" s="22" t="s">
        <v>44</v>
      </c>
      <c r="D241" s="19"/>
      <c r="E241" s="47">
        <v>43522</v>
      </c>
      <c r="F241" s="47">
        <v>43523</v>
      </c>
      <c r="G241" s="47">
        <v>43536</v>
      </c>
      <c r="H241" s="47">
        <v>43551</v>
      </c>
      <c r="I241" s="47">
        <v>43542</v>
      </c>
      <c r="J241" s="61" t="s">
        <v>12</v>
      </c>
      <c r="K241" s="21"/>
      <c r="L241" s="48" t="s">
        <v>78</v>
      </c>
      <c r="M241" s="21"/>
      <c r="N241" s="22" t="s">
        <v>10</v>
      </c>
      <c r="O241" s="19"/>
      <c r="P241" s="22"/>
      <c r="Q241" s="38" t="s">
        <v>2325</v>
      </c>
      <c r="R241" s="19"/>
      <c r="Y241" s="31"/>
      <c r="Z241" s="31"/>
      <c r="AC241" s="31"/>
    </row>
    <row r="242" spans="1:29" s="24" customFormat="1" ht="30" customHeight="1" x14ac:dyDescent="0.2">
      <c r="A242" s="22" t="s">
        <v>331</v>
      </c>
      <c r="B242" s="38" t="s">
        <v>1534</v>
      </c>
      <c r="C242" s="22" t="s">
        <v>44</v>
      </c>
      <c r="D242" s="19"/>
      <c r="E242" s="47">
        <v>43522</v>
      </c>
      <c r="F242" s="47">
        <v>43523</v>
      </c>
      <c r="G242" s="47">
        <v>43536</v>
      </c>
      <c r="H242" s="47">
        <v>43550</v>
      </c>
      <c r="I242" s="47">
        <v>43546</v>
      </c>
      <c r="J242" s="67" t="s">
        <v>12</v>
      </c>
      <c r="K242" s="21"/>
      <c r="L242" s="48" t="s">
        <v>78</v>
      </c>
      <c r="M242" s="21"/>
      <c r="N242" s="22" t="s">
        <v>10</v>
      </c>
      <c r="O242" s="19"/>
      <c r="P242" s="22"/>
      <c r="Q242" s="38"/>
      <c r="R242" s="19"/>
      <c r="Y242" s="31"/>
      <c r="Z242" s="31"/>
      <c r="AC242" s="31"/>
    </row>
    <row r="243" spans="1:29" s="24" customFormat="1" ht="30" customHeight="1" x14ac:dyDescent="0.2">
      <c r="A243" s="22" t="s">
        <v>332</v>
      </c>
      <c r="B243" s="38" t="s">
        <v>1535</v>
      </c>
      <c r="C243" s="22" t="s">
        <v>44</v>
      </c>
      <c r="D243" s="19"/>
      <c r="E243" s="47">
        <v>43522</v>
      </c>
      <c r="F243" s="47">
        <v>43523</v>
      </c>
      <c r="G243" s="47">
        <v>43536</v>
      </c>
      <c r="H243" s="47">
        <v>43550</v>
      </c>
      <c r="I243" s="47">
        <v>43529</v>
      </c>
      <c r="J243" s="67" t="s">
        <v>12</v>
      </c>
      <c r="K243" s="21"/>
      <c r="L243" s="48" t="s">
        <v>78</v>
      </c>
      <c r="M243" s="21"/>
      <c r="N243" s="22" t="s">
        <v>19</v>
      </c>
      <c r="O243" s="19"/>
      <c r="P243" s="22"/>
      <c r="Q243" s="38"/>
      <c r="R243" s="19"/>
      <c r="Y243" s="31"/>
      <c r="Z243" s="31"/>
      <c r="AC243" s="31"/>
    </row>
    <row r="244" spans="1:29" s="24" customFormat="1" ht="30" customHeight="1" x14ac:dyDescent="0.2">
      <c r="A244" s="22" t="s">
        <v>333</v>
      </c>
      <c r="B244" s="38" t="s">
        <v>1536</v>
      </c>
      <c r="C244" s="22" t="s">
        <v>44</v>
      </c>
      <c r="D244" s="19"/>
      <c r="E244" s="47">
        <v>43522</v>
      </c>
      <c r="F244" s="47">
        <v>43523</v>
      </c>
      <c r="G244" s="47">
        <v>43536</v>
      </c>
      <c r="H244" s="47">
        <v>43550</v>
      </c>
      <c r="I244" s="47">
        <v>43535</v>
      </c>
      <c r="J244" s="67" t="s">
        <v>12</v>
      </c>
      <c r="K244" s="21"/>
      <c r="L244" s="48" t="s">
        <v>78</v>
      </c>
      <c r="M244" s="21"/>
      <c r="N244" s="22" t="s">
        <v>10</v>
      </c>
      <c r="O244" s="19"/>
      <c r="P244" s="22"/>
      <c r="Q244" s="38"/>
      <c r="R244" s="19"/>
      <c r="Y244" s="31"/>
      <c r="Z244" s="31"/>
      <c r="AC244" s="31"/>
    </row>
    <row r="245" spans="1:29" s="24" customFormat="1" ht="30" customHeight="1" x14ac:dyDescent="0.2">
      <c r="A245" s="22" t="s">
        <v>334</v>
      </c>
      <c r="B245" s="38" t="s">
        <v>1537</v>
      </c>
      <c r="C245" s="22" t="s">
        <v>44</v>
      </c>
      <c r="D245" s="19"/>
      <c r="E245" s="47">
        <v>43523</v>
      </c>
      <c r="F245" s="47">
        <v>43524</v>
      </c>
      <c r="G245" s="47">
        <v>43537</v>
      </c>
      <c r="H245" s="47">
        <v>43551</v>
      </c>
      <c r="I245" s="47">
        <v>43537</v>
      </c>
      <c r="J245" s="67" t="s">
        <v>12</v>
      </c>
      <c r="K245" s="21"/>
      <c r="L245" s="48" t="s">
        <v>78</v>
      </c>
      <c r="M245" s="21"/>
      <c r="N245" s="22" t="s">
        <v>10</v>
      </c>
      <c r="O245" s="19"/>
      <c r="P245" s="22"/>
      <c r="Q245" s="38"/>
      <c r="R245" s="19"/>
      <c r="Y245" s="31"/>
      <c r="Z245" s="31"/>
      <c r="AC245" s="31"/>
    </row>
    <row r="246" spans="1:29" s="24" customFormat="1" ht="30" customHeight="1" x14ac:dyDescent="0.2">
      <c r="A246" s="22" t="s">
        <v>335</v>
      </c>
      <c r="B246" s="38" t="s">
        <v>1538</v>
      </c>
      <c r="C246" s="22" t="s">
        <v>44</v>
      </c>
      <c r="D246" s="19"/>
      <c r="E246" s="47">
        <v>43516</v>
      </c>
      <c r="F246" s="47">
        <v>43517</v>
      </c>
      <c r="G246" s="47">
        <v>43530</v>
      </c>
      <c r="H246" s="47">
        <v>43544</v>
      </c>
      <c r="I246" s="47">
        <v>43542</v>
      </c>
      <c r="J246" s="67" t="s">
        <v>12</v>
      </c>
      <c r="K246" s="21"/>
      <c r="L246" s="48" t="s">
        <v>78</v>
      </c>
      <c r="M246" s="21"/>
      <c r="N246" s="22" t="s">
        <v>10</v>
      </c>
      <c r="O246" s="19"/>
      <c r="P246" s="22"/>
      <c r="Q246" s="38"/>
      <c r="R246" s="19"/>
      <c r="Y246" s="31"/>
      <c r="Z246" s="31"/>
      <c r="AC246" s="31"/>
    </row>
    <row r="247" spans="1:29" s="24" customFormat="1" ht="30" customHeight="1" x14ac:dyDescent="0.2">
      <c r="A247" s="22" t="s">
        <v>336</v>
      </c>
      <c r="B247" s="38" t="s">
        <v>1539</v>
      </c>
      <c r="C247" s="22" t="s">
        <v>44</v>
      </c>
      <c r="D247" s="19"/>
      <c r="E247" s="47">
        <v>43523</v>
      </c>
      <c r="F247" s="47">
        <v>43524</v>
      </c>
      <c r="G247" s="47">
        <v>43537</v>
      </c>
      <c r="H247" s="47">
        <v>43551</v>
      </c>
      <c r="I247" s="47">
        <v>43537</v>
      </c>
      <c r="J247" s="61" t="s">
        <v>12</v>
      </c>
      <c r="K247" s="21"/>
      <c r="L247" s="48" t="s">
        <v>78</v>
      </c>
      <c r="M247" s="21"/>
      <c r="N247" s="22" t="s">
        <v>10</v>
      </c>
      <c r="O247" s="19"/>
      <c r="P247" s="22"/>
      <c r="Q247" s="38" t="s">
        <v>1595</v>
      </c>
      <c r="R247" s="19"/>
      <c r="Y247" s="31"/>
      <c r="Z247" s="31"/>
      <c r="AC247" s="31"/>
    </row>
    <row r="248" spans="1:29" s="24" customFormat="1" ht="30" customHeight="1" x14ac:dyDescent="0.2">
      <c r="A248" s="22" t="s">
        <v>337</v>
      </c>
      <c r="B248" s="38" t="s">
        <v>1540</v>
      </c>
      <c r="C248" s="22" t="s">
        <v>44</v>
      </c>
      <c r="D248" s="19"/>
      <c r="E248" s="47">
        <v>43524</v>
      </c>
      <c r="F248" s="47">
        <v>43525</v>
      </c>
      <c r="G248" s="47">
        <v>43538</v>
      </c>
      <c r="H248" s="47">
        <v>43552</v>
      </c>
      <c r="I248" s="47">
        <v>43535</v>
      </c>
      <c r="J248" s="61" t="s">
        <v>12</v>
      </c>
      <c r="K248" s="21"/>
      <c r="L248" s="48" t="s">
        <v>78</v>
      </c>
      <c r="M248" s="21"/>
      <c r="N248" s="22" t="s">
        <v>10</v>
      </c>
      <c r="O248" s="19"/>
      <c r="P248" s="22"/>
      <c r="Q248" s="38"/>
      <c r="R248" s="19"/>
      <c r="Y248" s="31"/>
      <c r="Z248" s="31"/>
      <c r="AC248" s="31"/>
    </row>
    <row r="249" spans="1:29" s="24" customFormat="1" ht="30" customHeight="1" x14ac:dyDescent="0.2">
      <c r="A249" s="22" t="s">
        <v>338</v>
      </c>
      <c r="B249" s="38" t="s">
        <v>1541</v>
      </c>
      <c r="C249" s="22" t="s">
        <v>44</v>
      </c>
      <c r="D249" s="19"/>
      <c r="E249" s="47">
        <v>43524</v>
      </c>
      <c r="F249" s="47">
        <v>43525</v>
      </c>
      <c r="G249" s="47">
        <v>43538</v>
      </c>
      <c r="H249" s="47">
        <v>43552</v>
      </c>
      <c r="I249" s="47">
        <v>43538</v>
      </c>
      <c r="J249" s="61" t="s">
        <v>12</v>
      </c>
      <c r="K249" s="21"/>
      <c r="L249" s="48" t="s">
        <v>78</v>
      </c>
      <c r="M249" s="21"/>
      <c r="N249" s="22" t="s">
        <v>10</v>
      </c>
      <c r="O249" s="19"/>
      <c r="P249" s="22"/>
      <c r="Q249" s="38"/>
      <c r="R249" s="19"/>
      <c r="Y249" s="31"/>
      <c r="Z249" s="31"/>
      <c r="AC249" s="31"/>
    </row>
    <row r="250" spans="1:29" s="24" customFormat="1" ht="30" customHeight="1" x14ac:dyDescent="0.2">
      <c r="A250" s="22" t="s">
        <v>339</v>
      </c>
      <c r="B250" s="38" t="s">
        <v>1406</v>
      </c>
      <c r="C250" s="22" t="s">
        <v>44</v>
      </c>
      <c r="D250" s="19"/>
      <c r="E250" s="47">
        <v>43524</v>
      </c>
      <c r="F250" s="47">
        <v>43525</v>
      </c>
      <c r="G250" s="47">
        <v>43538</v>
      </c>
      <c r="H250" s="47">
        <v>43552</v>
      </c>
      <c r="I250" s="47">
        <v>43545</v>
      </c>
      <c r="J250" s="67" t="s">
        <v>12</v>
      </c>
      <c r="K250" s="21"/>
      <c r="L250" s="48" t="s">
        <v>78</v>
      </c>
      <c r="M250" s="21"/>
      <c r="N250" s="22" t="s">
        <v>10</v>
      </c>
      <c r="O250" s="19"/>
      <c r="P250" s="22"/>
      <c r="Q250" s="38"/>
      <c r="R250" s="19"/>
      <c r="Y250" s="31"/>
      <c r="Z250" s="31"/>
      <c r="AC250" s="31"/>
    </row>
    <row r="251" spans="1:29" s="24" customFormat="1" ht="30" customHeight="1" x14ac:dyDescent="0.2">
      <c r="A251" s="22" t="s">
        <v>340</v>
      </c>
      <c r="B251" s="38" t="s">
        <v>1542</v>
      </c>
      <c r="C251" s="22" t="s">
        <v>44</v>
      </c>
      <c r="D251" s="19"/>
      <c r="E251" s="47">
        <v>43524</v>
      </c>
      <c r="F251" s="47">
        <v>43525</v>
      </c>
      <c r="G251" s="47">
        <v>43538</v>
      </c>
      <c r="H251" s="47">
        <v>43552</v>
      </c>
      <c r="I251" s="47">
        <v>43544</v>
      </c>
      <c r="J251" s="67" t="s">
        <v>12</v>
      </c>
      <c r="K251" s="21"/>
      <c r="L251" s="48" t="s">
        <v>78</v>
      </c>
      <c r="M251" s="21"/>
      <c r="N251" s="22" t="s">
        <v>10</v>
      </c>
      <c r="O251" s="19"/>
      <c r="P251" s="22"/>
      <c r="Q251" s="38"/>
      <c r="R251" s="19"/>
      <c r="Y251" s="31"/>
      <c r="Z251" s="31"/>
      <c r="AC251" s="31"/>
    </row>
    <row r="252" spans="1:29" s="24" customFormat="1" ht="30" customHeight="1" x14ac:dyDescent="0.2">
      <c r="A252" s="22" t="s">
        <v>341</v>
      </c>
      <c r="B252" s="38" t="s">
        <v>1543</v>
      </c>
      <c r="C252" s="22" t="s">
        <v>44</v>
      </c>
      <c r="D252" s="19"/>
      <c r="E252" s="47">
        <v>43524</v>
      </c>
      <c r="F252" s="47">
        <v>43525</v>
      </c>
      <c r="G252" s="47">
        <v>43538</v>
      </c>
      <c r="H252" s="47">
        <v>43552</v>
      </c>
      <c r="I252" s="47">
        <v>43532</v>
      </c>
      <c r="J252" s="67" t="s">
        <v>12</v>
      </c>
      <c r="K252" s="21"/>
      <c r="L252" s="48" t="s">
        <v>78</v>
      </c>
      <c r="M252" s="21"/>
      <c r="N252" s="22" t="s">
        <v>10</v>
      </c>
      <c r="O252" s="19"/>
      <c r="P252" s="22"/>
      <c r="Q252" s="38"/>
      <c r="R252" s="19"/>
      <c r="Y252" s="31"/>
      <c r="Z252" s="31"/>
      <c r="AC252" s="31"/>
    </row>
    <row r="253" spans="1:29" s="24" customFormat="1" ht="30" customHeight="1" x14ac:dyDescent="0.2">
      <c r="A253" s="22" t="s">
        <v>342</v>
      </c>
      <c r="B253" s="38" t="s">
        <v>1433</v>
      </c>
      <c r="C253" s="22" t="s">
        <v>44</v>
      </c>
      <c r="D253" s="19"/>
      <c r="E253" s="47">
        <v>43524</v>
      </c>
      <c r="F253" s="47">
        <v>43525</v>
      </c>
      <c r="G253" s="47">
        <v>43538</v>
      </c>
      <c r="H253" s="47">
        <v>43552</v>
      </c>
      <c r="I253" s="47">
        <v>43538</v>
      </c>
      <c r="J253" s="67" t="s">
        <v>12</v>
      </c>
      <c r="K253" s="21"/>
      <c r="L253" s="48" t="s">
        <v>78</v>
      </c>
      <c r="M253" s="21"/>
      <c r="N253" s="22" t="s">
        <v>13</v>
      </c>
      <c r="O253" s="19"/>
      <c r="P253" s="22" t="s">
        <v>62</v>
      </c>
      <c r="Q253" s="38"/>
      <c r="R253" s="19"/>
      <c r="Y253" s="31"/>
      <c r="Z253" s="31"/>
      <c r="AC253" s="31"/>
    </row>
    <row r="254" spans="1:29" s="24" customFormat="1" ht="30" customHeight="1" x14ac:dyDescent="0.2">
      <c r="A254" s="22" t="s">
        <v>343</v>
      </c>
      <c r="B254" s="38" t="s">
        <v>1545</v>
      </c>
      <c r="C254" s="22" t="s">
        <v>44</v>
      </c>
      <c r="D254" s="19"/>
      <c r="E254" s="47">
        <v>43524</v>
      </c>
      <c r="F254" s="47">
        <v>43525</v>
      </c>
      <c r="G254" s="47">
        <v>43538</v>
      </c>
      <c r="H254" s="47">
        <v>43552</v>
      </c>
      <c r="I254" s="47">
        <v>43549</v>
      </c>
      <c r="J254" s="67" t="s">
        <v>12</v>
      </c>
      <c r="K254" s="21"/>
      <c r="L254" s="48" t="s">
        <v>78</v>
      </c>
      <c r="M254" s="21"/>
      <c r="N254" s="22" t="s">
        <v>10</v>
      </c>
      <c r="O254" s="19"/>
      <c r="P254" s="22"/>
      <c r="Q254" s="38"/>
      <c r="R254" s="19"/>
      <c r="Y254" s="31"/>
      <c r="Z254" s="31"/>
      <c r="AC254" s="31"/>
    </row>
    <row r="255" spans="1:29" s="24" customFormat="1" ht="30" customHeight="1" x14ac:dyDescent="0.2">
      <c r="A255" s="22" t="s">
        <v>344</v>
      </c>
      <c r="B255" s="38" t="s">
        <v>1546</v>
      </c>
      <c r="C255" s="22" t="s">
        <v>45</v>
      </c>
      <c r="D255" s="19"/>
      <c r="E255" s="47">
        <v>43525</v>
      </c>
      <c r="F255" s="47">
        <v>43528</v>
      </c>
      <c r="G255" s="47">
        <v>43539</v>
      </c>
      <c r="H255" s="47">
        <v>43553</v>
      </c>
      <c r="I255" s="47">
        <v>43535</v>
      </c>
      <c r="J255" s="67" t="s">
        <v>12</v>
      </c>
      <c r="K255" s="21"/>
      <c r="L255" s="48" t="s">
        <v>78</v>
      </c>
      <c r="M255" s="21"/>
      <c r="N255" s="22" t="s">
        <v>10</v>
      </c>
      <c r="O255" s="19"/>
      <c r="P255" s="22"/>
      <c r="Q255" s="38"/>
      <c r="R255" s="19"/>
      <c r="Y255" s="31"/>
      <c r="Z255" s="31"/>
      <c r="AC255" s="31"/>
    </row>
    <row r="256" spans="1:29" s="24" customFormat="1" ht="30" customHeight="1" x14ac:dyDescent="0.2">
      <c r="A256" s="22" t="s">
        <v>345</v>
      </c>
      <c r="B256" s="38" t="s">
        <v>1547</v>
      </c>
      <c r="C256" s="22" t="s">
        <v>45</v>
      </c>
      <c r="D256" s="19"/>
      <c r="E256" s="47">
        <v>43525</v>
      </c>
      <c r="F256" s="47">
        <v>43528</v>
      </c>
      <c r="G256" s="47">
        <v>43539</v>
      </c>
      <c r="H256" s="47">
        <v>43553</v>
      </c>
      <c r="I256" s="47">
        <v>43537</v>
      </c>
      <c r="J256" s="67" t="s">
        <v>12</v>
      </c>
      <c r="K256" s="21"/>
      <c r="L256" s="48" t="s">
        <v>78</v>
      </c>
      <c r="M256" s="21"/>
      <c r="N256" s="22" t="s">
        <v>19</v>
      </c>
      <c r="O256" s="19"/>
      <c r="P256" s="22"/>
      <c r="Q256" s="38"/>
      <c r="R256" s="19"/>
      <c r="Y256" s="31"/>
      <c r="Z256" s="31"/>
      <c r="AC256" s="31"/>
    </row>
    <row r="257" spans="1:29" s="24" customFormat="1" ht="30" customHeight="1" x14ac:dyDescent="0.2">
      <c r="A257" s="22" t="s">
        <v>346</v>
      </c>
      <c r="B257" s="38" t="s">
        <v>1548</v>
      </c>
      <c r="C257" s="22" t="s">
        <v>45</v>
      </c>
      <c r="D257" s="19"/>
      <c r="E257" s="47">
        <v>43525</v>
      </c>
      <c r="F257" s="47">
        <v>43528</v>
      </c>
      <c r="G257" s="47">
        <v>43539</v>
      </c>
      <c r="H257" s="47">
        <v>43553</v>
      </c>
      <c r="I257" s="47">
        <v>43545</v>
      </c>
      <c r="J257" s="67" t="s">
        <v>12</v>
      </c>
      <c r="K257" s="21"/>
      <c r="L257" s="48" t="s">
        <v>78</v>
      </c>
      <c r="M257" s="21"/>
      <c r="N257" s="22" t="s">
        <v>10</v>
      </c>
      <c r="O257" s="19"/>
      <c r="P257" s="22"/>
      <c r="Q257" s="38"/>
      <c r="R257" s="19"/>
      <c r="Y257" s="31"/>
      <c r="Z257" s="31"/>
      <c r="AC257" s="31"/>
    </row>
    <row r="258" spans="1:29" s="24" customFormat="1" ht="30" customHeight="1" x14ac:dyDescent="0.2">
      <c r="A258" s="22" t="s">
        <v>347</v>
      </c>
      <c r="B258" s="38" t="s">
        <v>1549</v>
      </c>
      <c r="C258" s="22" t="s">
        <v>45</v>
      </c>
      <c r="D258" s="19"/>
      <c r="E258" s="47">
        <v>43525</v>
      </c>
      <c r="F258" s="47">
        <v>43528</v>
      </c>
      <c r="G258" s="47">
        <v>43539</v>
      </c>
      <c r="H258" s="47">
        <v>43553</v>
      </c>
      <c r="I258" s="47">
        <v>43530</v>
      </c>
      <c r="J258" s="67" t="s">
        <v>12</v>
      </c>
      <c r="K258" s="21"/>
      <c r="L258" s="48" t="s">
        <v>78</v>
      </c>
      <c r="M258" s="21"/>
      <c r="N258" s="22" t="s">
        <v>10</v>
      </c>
      <c r="O258" s="19"/>
      <c r="P258" s="22"/>
      <c r="Q258" s="38"/>
      <c r="R258" s="19"/>
      <c r="Y258" s="31"/>
      <c r="Z258" s="31"/>
      <c r="AC258" s="31"/>
    </row>
    <row r="259" spans="1:29" s="24" customFormat="1" ht="30" customHeight="1" x14ac:dyDescent="0.2">
      <c r="A259" s="22" t="s">
        <v>348</v>
      </c>
      <c r="B259" s="38" t="s">
        <v>1550</v>
      </c>
      <c r="C259" s="22" t="s">
        <v>45</v>
      </c>
      <c r="D259" s="19"/>
      <c r="E259" s="47">
        <v>43525</v>
      </c>
      <c r="F259" s="47">
        <v>43528</v>
      </c>
      <c r="G259" s="47">
        <v>43539</v>
      </c>
      <c r="H259" s="47">
        <v>43553</v>
      </c>
      <c r="I259" s="47">
        <v>43537</v>
      </c>
      <c r="J259" s="67" t="s">
        <v>12</v>
      </c>
      <c r="K259" s="21"/>
      <c r="L259" s="48" t="s">
        <v>78</v>
      </c>
      <c r="M259" s="21"/>
      <c r="N259" s="22" t="s">
        <v>10</v>
      </c>
      <c r="O259" s="19"/>
      <c r="P259" s="22"/>
      <c r="Q259" s="38"/>
      <c r="R259" s="19"/>
      <c r="Y259" s="31"/>
      <c r="Z259" s="31"/>
      <c r="AC259" s="31"/>
    </row>
    <row r="260" spans="1:29" s="24" customFormat="1" ht="30" customHeight="1" x14ac:dyDescent="0.2">
      <c r="A260" s="22" t="s">
        <v>349</v>
      </c>
      <c r="B260" s="38" t="s">
        <v>1551</v>
      </c>
      <c r="C260" s="22" t="s">
        <v>45</v>
      </c>
      <c r="D260" s="19"/>
      <c r="E260" s="47">
        <v>43528</v>
      </c>
      <c r="F260" s="47">
        <v>43529</v>
      </c>
      <c r="G260" s="47">
        <v>43542</v>
      </c>
      <c r="H260" s="47">
        <v>43556</v>
      </c>
      <c r="I260" s="47">
        <v>43544</v>
      </c>
      <c r="J260" s="67" t="s">
        <v>12</v>
      </c>
      <c r="K260" s="21"/>
      <c r="L260" s="48" t="s">
        <v>78</v>
      </c>
      <c r="M260" s="21"/>
      <c r="N260" s="22" t="s">
        <v>10</v>
      </c>
      <c r="O260" s="19"/>
      <c r="P260" s="22"/>
      <c r="Q260" s="38"/>
      <c r="R260" s="19"/>
      <c r="Y260" s="31"/>
      <c r="Z260" s="31"/>
      <c r="AC260" s="31"/>
    </row>
    <row r="261" spans="1:29" s="24" customFormat="1" ht="30" customHeight="1" x14ac:dyDescent="0.2">
      <c r="A261" s="22" t="s">
        <v>350</v>
      </c>
      <c r="B261" s="38" t="s">
        <v>1552</v>
      </c>
      <c r="C261" s="22" t="s">
        <v>45</v>
      </c>
      <c r="D261" s="19"/>
      <c r="E261" s="47">
        <v>43528</v>
      </c>
      <c r="F261" s="47">
        <v>43529</v>
      </c>
      <c r="G261" s="47">
        <v>43542</v>
      </c>
      <c r="H261" s="47">
        <v>43556</v>
      </c>
      <c r="I261" s="47">
        <v>43544</v>
      </c>
      <c r="J261" s="67" t="s">
        <v>12</v>
      </c>
      <c r="K261" s="21"/>
      <c r="L261" s="48" t="s">
        <v>78</v>
      </c>
      <c r="M261" s="21"/>
      <c r="N261" s="22" t="s">
        <v>10</v>
      </c>
      <c r="O261" s="19"/>
      <c r="P261" s="22"/>
      <c r="Q261" s="38"/>
      <c r="R261" s="19"/>
      <c r="Y261" s="31"/>
      <c r="Z261" s="31"/>
      <c r="AC261" s="31"/>
    </row>
    <row r="262" spans="1:29" s="24" customFormat="1" ht="30" customHeight="1" x14ac:dyDescent="0.2">
      <c r="A262" s="22" t="s">
        <v>351</v>
      </c>
      <c r="B262" s="38" t="s">
        <v>1553</v>
      </c>
      <c r="C262" s="22" t="s">
        <v>45</v>
      </c>
      <c r="D262" s="19"/>
      <c r="E262" s="47">
        <v>43528</v>
      </c>
      <c r="F262" s="47">
        <v>43529</v>
      </c>
      <c r="G262" s="47">
        <v>43542</v>
      </c>
      <c r="H262" s="47">
        <v>43556</v>
      </c>
      <c r="I262" s="47">
        <v>43542</v>
      </c>
      <c r="J262" s="67" t="s">
        <v>12</v>
      </c>
      <c r="K262" s="21"/>
      <c r="L262" s="48" t="s">
        <v>78</v>
      </c>
      <c r="M262" s="21"/>
      <c r="N262" s="22" t="s">
        <v>10</v>
      </c>
      <c r="O262" s="19"/>
      <c r="P262" s="22"/>
      <c r="Q262" s="38"/>
      <c r="R262" s="19"/>
      <c r="Y262" s="31"/>
      <c r="Z262" s="31"/>
      <c r="AC262" s="31"/>
    </row>
    <row r="263" spans="1:29" s="24" customFormat="1" ht="30" customHeight="1" x14ac:dyDescent="0.2">
      <c r="A263" s="22" t="s">
        <v>352</v>
      </c>
      <c r="B263" s="38" t="s">
        <v>1554</v>
      </c>
      <c r="C263" s="22" t="s">
        <v>45</v>
      </c>
      <c r="D263" s="19"/>
      <c r="E263" s="47">
        <v>43528</v>
      </c>
      <c r="F263" s="47">
        <v>43529</v>
      </c>
      <c r="G263" s="47">
        <v>43542</v>
      </c>
      <c r="H263" s="47">
        <v>43556</v>
      </c>
      <c r="I263" s="47">
        <v>43537</v>
      </c>
      <c r="J263" s="67" t="s">
        <v>12</v>
      </c>
      <c r="K263" s="21"/>
      <c r="L263" s="48" t="s">
        <v>78</v>
      </c>
      <c r="M263" s="21"/>
      <c r="N263" s="22" t="s">
        <v>19</v>
      </c>
      <c r="O263" s="19"/>
      <c r="P263" s="22"/>
      <c r="Q263" s="38"/>
      <c r="R263" s="19"/>
      <c r="Y263" s="31"/>
      <c r="Z263" s="31"/>
      <c r="AC263" s="31"/>
    </row>
    <row r="264" spans="1:29" s="24" customFormat="1" ht="30" customHeight="1" x14ac:dyDescent="0.2">
      <c r="A264" s="22" t="s">
        <v>353</v>
      </c>
      <c r="B264" s="38" t="s">
        <v>1555</v>
      </c>
      <c r="C264" s="22" t="s">
        <v>45</v>
      </c>
      <c r="D264" s="19"/>
      <c r="E264" s="47">
        <v>43528</v>
      </c>
      <c r="F264" s="47">
        <v>43529</v>
      </c>
      <c r="G264" s="47">
        <v>43542</v>
      </c>
      <c r="H264" s="47">
        <v>43556</v>
      </c>
      <c r="I264" s="47">
        <v>43542</v>
      </c>
      <c r="J264" s="67" t="s">
        <v>12</v>
      </c>
      <c r="K264" s="21"/>
      <c r="L264" s="48" t="s">
        <v>78</v>
      </c>
      <c r="M264" s="21"/>
      <c r="N264" s="22" t="s">
        <v>10</v>
      </c>
      <c r="O264" s="19"/>
      <c r="P264" s="22"/>
      <c r="Q264" s="38"/>
      <c r="R264" s="19"/>
      <c r="Y264" s="31"/>
      <c r="Z264" s="31"/>
      <c r="AC264" s="31"/>
    </row>
    <row r="265" spans="1:29" s="24" customFormat="1" ht="30" customHeight="1" x14ac:dyDescent="0.2">
      <c r="A265" s="22" t="s">
        <v>354</v>
      </c>
      <c r="B265" s="38" t="s">
        <v>1556</v>
      </c>
      <c r="C265" s="22" t="s">
        <v>45</v>
      </c>
      <c r="D265" s="19"/>
      <c r="E265" s="47">
        <v>43528</v>
      </c>
      <c r="F265" s="47">
        <v>43529</v>
      </c>
      <c r="G265" s="47">
        <v>43542</v>
      </c>
      <c r="H265" s="47">
        <v>43556</v>
      </c>
      <c r="I265" s="47">
        <v>43542</v>
      </c>
      <c r="J265" s="67" t="s">
        <v>12</v>
      </c>
      <c r="K265" s="21"/>
      <c r="L265" s="48" t="s">
        <v>78</v>
      </c>
      <c r="M265" s="21"/>
      <c r="N265" s="22" t="s">
        <v>10</v>
      </c>
      <c r="O265" s="19"/>
      <c r="P265" s="22"/>
      <c r="Q265" s="38"/>
      <c r="R265" s="19"/>
      <c r="Y265" s="31"/>
      <c r="Z265" s="31"/>
      <c r="AC265" s="31"/>
    </row>
    <row r="266" spans="1:29" s="24" customFormat="1" ht="30" customHeight="1" x14ac:dyDescent="0.2">
      <c r="A266" s="22" t="s">
        <v>355</v>
      </c>
      <c r="B266" s="38" t="s">
        <v>1406</v>
      </c>
      <c r="C266" s="22" t="s">
        <v>45</v>
      </c>
      <c r="D266" s="19"/>
      <c r="E266" s="47">
        <v>43528</v>
      </c>
      <c r="F266" s="47">
        <v>43529</v>
      </c>
      <c r="G266" s="47">
        <v>43542</v>
      </c>
      <c r="H266" s="47">
        <v>43556</v>
      </c>
      <c r="I266" s="47">
        <v>43545</v>
      </c>
      <c r="J266" s="67" t="s">
        <v>12</v>
      </c>
      <c r="K266" s="21"/>
      <c r="L266" s="48" t="s">
        <v>78</v>
      </c>
      <c r="M266" s="21"/>
      <c r="N266" s="22" t="s">
        <v>10</v>
      </c>
      <c r="O266" s="19"/>
      <c r="P266" s="22"/>
      <c r="Q266" s="38"/>
      <c r="R266" s="19"/>
      <c r="Y266" s="31"/>
      <c r="Z266" s="31"/>
      <c r="AC266" s="31"/>
    </row>
    <row r="267" spans="1:29" s="24" customFormat="1" ht="30" customHeight="1" x14ac:dyDescent="0.2">
      <c r="A267" s="22" t="s">
        <v>356</v>
      </c>
      <c r="B267" s="38" t="s">
        <v>1558</v>
      </c>
      <c r="C267" s="22" t="s">
        <v>45</v>
      </c>
      <c r="D267" s="19"/>
      <c r="E267" s="47">
        <v>43528</v>
      </c>
      <c r="F267" s="47">
        <v>43529</v>
      </c>
      <c r="G267" s="47">
        <v>43542</v>
      </c>
      <c r="H267" s="47">
        <v>43556</v>
      </c>
      <c r="I267" s="47">
        <v>43537</v>
      </c>
      <c r="J267" s="67" t="s">
        <v>12</v>
      </c>
      <c r="K267" s="21"/>
      <c r="L267" s="48" t="s">
        <v>78</v>
      </c>
      <c r="M267" s="21"/>
      <c r="N267" s="22" t="s">
        <v>13</v>
      </c>
      <c r="O267" s="19"/>
      <c r="P267" s="22" t="s">
        <v>16</v>
      </c>
      <c r="Q267" s="38"/>
      <c r="R267" s="19"/>
      <c r="Y267" s="31"/>
      <c r="Z267" s="31"/>
      <c r="AC267" s="31"/>
    </row>
    <row r="268" spans="1:29" s="24" customFormat="1" ht="30" customHeight="1" x14ac:dyDescent="0.2">
      <c r="A268" s="22" t="s">
        <v>357</v>
      </c>
      <c r="B268" s="38" t="s">
        <v>1559</v>
      </c>
      <c r="C268" s="22" t="s">
        <v>45</v>
      </c>
      <c r="D268" s="19"/>
      <c r="E268" s="47">
        <v>43529</v>
      </c>
      <c r="F268" s="47">
        <v>43530</v>
      </c>
      <c r="G268" s="47">
        <v>43543</v>
      </c>
      <c r="H268" s="47">
        <v>43557</v>
      </c>
      <c r="I268" s="47">
        <v>43551</v>
      </c>
      <c r="J268" s="67" t="s">
        <v>12</v>
      </c>
      <c r="K268" s="21"/>
      <c r="L268" s="48" t="s">
        <v>78</v>
      </c>
      <c r="M268" s="21"/>
      <c r="N268" s="22" t="s">
        <v>10</v>
      </c>
      <c r="O268" s="19"/>
      <c r="P268" s="22"/>
      <c r="Q268" s="38"/>
      <c r="R268" s="19"/>
      <c r="Y268" s="31"/>
      <c r="Z268" s="31"/>
      <c r="AC268" s="31"/>
    </row>
    <row r="269" spans="1:29" s="24" customFormat="1" ht="30" customHeight="1" x14ac:dyDescent="0.2">
      <c r="A269" s="22" t="s">
        <v>358</v>
      </c>
      <c r="B269" s="38" t="s">
        <v>1560</v>
      </c>
      <c r="C269" s="22" t="s">
        <v>45</v>
      </c>
      <c r="D269" s="19"/>
      <c r="E269" s="47">
        <v>43529</v>
      </c>
      <c r="F269" s="47">
        <v>43530</v>
      </c>
      <c r="G269" s="47">
        <v>43543</v>
      </c>
      <c r="H269" s="47">
        <v>43557</v>
      </c>
      <c r="I269" s="47">
        <v>43543</v>
      </c>
      <c r="J269" s="67" t="s">
        <v>12</v>
      </c>
      <c r="K269" s="21"/>
      <c r="L269" s="48" t="s">
        <v>78</v>
      </c>
      <c r="M269" s="21"/>
      <c r="N269" s="22" t="s">
        <v>10</v>
      </c>
      <c r="O269" s="19"/>
      <c r="P269" s="22"/>
      <c r="Q269" s="38"/>
      <c r="R269" s="19"/>
      <c r="Y269" s="31"/>
      <c r="Z269" s="31"/>
      <c r="AC269" s="31"/>
    </row>
    <row r="270" spans="1:29" s="24" customFormat="1" ht="30" customHeight="1" x14ac:dyDescent="0.2">
      <c r="A270" s="22" t="s">
        <v>359</v>
      </c>
      <c r="B270" s="38" t="s">
        <v>1561</v>
      </c>
      <c r="C270" s="22" t="s">
        <v>45</v>
      </c>
      <c r="D270" s="19"/>
      <c r="E270" s="47">
        <v>43529</v>
      </c>
      <c r="F270" s="47">
        <v>43530</v>
      </c>
      <c r="G270" s="47">
        <v>43543</v>
      </c>
      <c r="H270" s="47">
        <v>43557</v>
      </c>
      <c r="I270" s="47">
        <v>43532</v>
      </c>
      <c r="J270" s="61" t="s">
        <v>12</v>
      </c>
      <c r="K270" s="21"/>
      <c r="L270" s="48" t="s">
        <v>78</v>
      </c>
      <c r="M270" s="21"/>
      <c r="N270" s="22" t="s">
        <v>10</v>
      </c>
      <c r="O270" s="19"/>
      <c r="P270" s="22"/>
      <c r="Q270" s="38"/>
      <c r="R270" s="19"/>
      <c r="Y270" s="31"/>
      <c r="Z270" s="31"/>
      <c r="AC270" s="31"/>
    </row>
    <row r="271" spans="1:29" s="24" customFormat="1" ht="30" customHeight="1" x14ac:dyDescent="0.2">
      <c r="A271" s="22" t="s">
        <v>360</v>
      </c>
      <c r="B271" s="38" t="s">
        <v>1562</v>
      </c>
      <c r="C271" s="22" t="s">
        <v>45</v>
      </c>
      <c r="D271" s="19"/>
      <c r="E271" s="47">
        <v>43530</v>
      </c>
      <c r="F271" s="47">
        <v>43531</v>
      </c>
      <c r="G271" s="47">
        <v>43544</v>
      </c>
      <c r="H271" s="47">
        <v>43558</v>
      </c>
      <c r="I271" s="47">
        <v>43538</v>
      </c>
      <c r="J271" s="61" t="s">
        <v>12</v>
      </c>
      <c r="K271" s="21"/>
      <c r="L271" s="48" t="s">
        <v>78</v>
      </c>
      <c r="M271" s="21"/>
      <c r="N271" s="22" t="s">
        <v>19</v>
      </c>
      <c r="O271" s="19"/>
      <c r="P271" s="22"/>
      <c r="Q271" s="38"/>
      <c r="R271" s="19"/>
      <c r="Y271" s="31"/>
      <c r="Z271" s="31"/>
      <c r="AC271" s="31"/>
    </row>
    <row r="272" spans="1:29" s="24" customFormat="1" ht="30" customHeight="1" x14ac:dyDescent="0.2">
      <c r="A272" s="22" t="s">
        <v>361</v>
      </c>
      <c r="B272" s="38" t="s">
        <v>1564</v>
      </c>
      <c r="C272" s="22" t="s">
        <v>45</v>
      </c>
      <c r="D272" s="19"/>
      <c r="E272" s="47">
        <v>43530</v>
      </c>
      <c r="F272" s="47">
        <v>43531</v>
      </c>
      <c r="G272" s="47">
        <v>43544</v>
      </c>
      <c r="H272" s="47">
        <v>43558</v>
      </c>
      <c r="I272" s="47">
        <v>43530</v>
      </c>
      <c r="J272" s="61" t="s">
        <v>12</v>
      </c>
      <c r="K272" s="21"/>
      <c r="L272" s="48" t="s">
        <v>78</v>
      </c>
      <c r="M272" s="21"/>
      <c r="N272" s="22" t="s">
        <v>13</v>
      </c>
      <c r="O272" s="19"/>
      <c r="P272" s="22" t="s">
        <v>62</v>
      </c>
      <c r="Q272" s="38"/>
      <c r="R272" s="19"/>
      <c r="Y272" s="31"/>
      <c r="Z272" s="31"/>
      <c r="AC272" s="31"/>
    </row>
    <row r="273" spans="1:29" s="24" customFormat="1" ht="30" customHeight="1" x14ac:dyDescent="0.2">
      <c r="A273" s="22" t="s">
        <v>362</v>
      </c>
      <c r="B273" s="38" t="s">
        <v>1566</v>
      </c>
      <c r="C273" s="22" t="s">
        <v>45</v>
      </c>
      <c r="D273" s="19"/>
      <c r="E273" s="47">
        <v>43528</v>
      </c>
      <c r="F273" s="47">
        <v>43529</v>
      </c>
      <c r="G273" s="47">
        <v>43542</v>
      </c>
      <c r="H273" s="47">
        <v>43556</v>
      </c>
      <c r="I273" s="47">
        <v>43549</v>
      </c>
      <c r="J273" s="67" t="s">
        <v>12</v>
      </c>
      <c r="K273" s="21"/>
      <c r="L273" s="48" t="s">
        <v>78</v>
      </c>
      <c r="M273" s="21"/>
      <c r="N273" s="22" t="s">
        <v>10</v>
      </c>
      <c r="O273" s="19"/>
      <c r="P273" s="22"/>
      <c r="Q273" s="38"/>
      <c r="R273" s="19"/>
      <c r="Y273" s="31"/>
      <c r="Z273" s="31"/>
      <c r="AC273" s="31"/>
    </row>
    <row r="274" spans="1:29" s="24" customFormat="1" ht="30" customHeight="1" x14ac:dyDescent="0.2">
      <c r="A274" s="22" t="s">
        <v>363</v>
      </c>
      <c r="B274" s="38" t="s">
        <v>1567</v>
      </c>
      <c r="C274" s="22" t="s">
        <v>45</v>
      </c>
      <c r="D274" s="19"/>
      <c r="E274" s="47">
        <v>43530</v>
      </c>
      <c r="F274" s="47">
        <v>43531</v>
      </c>
      <c r="G274" s="47">
        <v>43544</v>
      </c>
      <c r="H274" s="47">
        <v>43558</v>
      </c>
      <c r="I274" s="47">
        <v>43532</v>
      </c>
      <c r="J274" s="67" t="s">
        <v>12</v>
      </c>
      <c r="K274" s="21"/>
      <c r="L274" s="48" t="s">
        <v>78</v>
      </c>
      <c r="M274" s="21"/>
      <c r="N274" s="22" t="s">
        <v>10</v>
      </c>
      <c r="O274" s="19"/>
      <c r="P274" s="22"/>
      <c r="Q274" s="38"/>
      <c r="R274" s="19"/>
      <c r="Y274" s="31"/>
      <c r="Z274" s="31"/>
      <c r="AC274" s="31"/>
    </row>
    <row r="275" spans="1:29" s="24" customFormat="1" ht="30" customHeight="1" x14ac:dyDescent="0.2">
      <c r="A275" s="22" t="s">
        <v>364</v>
      </c>
      <c r="B275" s="38" t="s">
        <v>1568</v>
      </c>
      <c r="C275" s="22" t="s">
        <v>45</v>
      </c>
      <c r="D275" s="19"/>
      <c r="E275" s="47">
        <v>43530</v>
      </c>
      <c r="F275" s="47">
        <v>43531</v>
      </c>
      <c r="G275" s="47">
        <v>43544</v>
      </c>
      <c r="H275" s="47">
        <v>43558</v>
      </c>
      <c r="I275" s="47">
        <v>43542</v>
      </c>
      <c r="J275" s="67" t="s">
        <v>12</v>
      </c>
      <c r="K275" s="21"/>
      <c r="L275" s="48" t="s">
        <v>78</v>
      </c>
      <c r="M275" s="21"/>
      <c r="N275" s="22" t="s">
        <v>10</v>
      </c>
      <c r="O275" s="19"/>
      <c r="P275" s="22"/>
      <c r="Q275" s="38"/>
      <c r="R275" s="19"/>
      <c r="Y275" s="31"/>
      <c r="Z275" s="31"/>
      <c r="AC275" s="31"/>
    </row>
    <row r="276" spans="1:29" s="24" customFormat="1" ht="30" customHeight="1" x14ac:dyDescent="0.2">
      <c r="A276" s="22" t="s">
        <v>365</v>
      </c>
      <c r="B276" s="38" t="s">
        <v>1569</v>
      </c>
      <c r="C276" s="22" t="s">
        <v>45</v>
      </c>
      <c r="D276" s="19"/>
      <c r="E276" s="47">
        <v>43530</v>
      </c>
      <c r="F276" s="47">
        <v>43531</v>
      </c>
      <c r="G276" s="47">
        <v>43544</v>
      </c>
      <c r="H276" s="47">
        <v>43558</v>
      </c>
      <c r="I276" s="47">
        <v>43536</v>
      </c>
      <c r="J276" s="67" t="s">
        <v>12</v>
      </c>
      <c r="K276" s="21"/>
      <c r="L276" s="48" t="s">
        <v>78</v>
      </c>
      <c r="M276" s="21"/>
      <c r="N276" s="22" t="s">
        <v>11</v>
      </c>
      <c r="O276" s="19"/>
      <c r="P276" s="22" t="s">
        <v>70</v>
      </c>
      <c r="Q276" s="38" t="s">
        <v>1586</v>
      </c>
      <c r="R276" s="19"/>
      <c r="Y276" s="31"/>
      <c r="Z276" s="31"/>
      <c r="AC276" s="31"/>
    </row>
    <row r="277" spans="1:29" s="24" customFormat="1" ht="30" customHeight="1" x14ac:dyDescent="0.2">
      <c r="A277" s="22" t="s">
        <v>366</v>
      </c>
      <c r="B277" s="38" t="s">
        <v>1570</v>
      </c>
      <c r="C277" s="22" t="s">
        <v>45</v>
      </c>
      <c r="D277" s="19"/>
      <c r="E277" s="47">
        <v>43530</v>
      </c>
      <c r="F277" s="47">
        <v>43531</v>
      </c>
      <c r="G277" s="47">
        <v>43544</v>
      </c>
      <c r="H277" s="47">
        <v>43558</v>
      </c>
      <c r="I277" s="47">
        <v>43542</v>
      </c>
      <c r="J277" s="67" t="s">
        <v>12</v>
      </c>
      <c r="K277" s="21"/>
      <c r="L277" s="48" t="s">
        <v>78</v>
      </c>
      <c r="M277" s="21"/>
      <c r="N277" s="22" t="s">
        <v>10</v>
      </c>
      <c r="O277" s="19"/>
      <c r="P277" s="22"/>
      <c r="Q277" s="38"/>
      <c r="R277" s="19"/>
      <c r="Y277" s="31"/>
      <c r="Z277" s="31"/>
      <c r="AC277" s="31"/>
    </row>
    <row r="278" spans="1:29" s="24" customFormat="1" ht="30" customHeight="1" x14ac:dyDescent="0.2">
      <c r="A278" s="22" t="s">
        <v>367</v>
      </c>
      <c r="B278" s="38" t="s">
        <v>1571</v>
      </c>
      <c r="C278" s="22" t="s">
        <v>45</v>
      </c>
      <c r="D278" s="19"/>
      <c r="E278" s="47">
        <v>43530</v>
      </c>
      <c r="F278" s="47">
        <v>43531</v>
      </c>
      <c r="G278" s="47">
        <v>43544</v>
      </c>
      <c r="H278" s="47">
        <v>43558</v>
      </c>
      <c r="I278" s="47">
        <v>43557</v>
      </c>
      <c r="J278" s="67" t="s">
        <v>12</v>
      </c>
      <c r="K278" s="21"/>
      <c r="L278" s="48" t="s">
        <v>78</v>
      </c>
      <c r="M278" s="21"/>
      <c r="N278" s="22" t="s">
        <v>10</v>
      </c>
      <c r="O278" s="19"/>
      <c r="P278" s="22"/>
      <c r="Q278" s="38"/>
      <c r="R278" s="19"/>
      <c r="Y278" s="31"/>
      <c r="Z278" s="31"/>
      <c r="AC278" s="31"/>
    </row>
    <row r="279" spans="1:29" s="24" customFormat="1" ht="30" customHeight="1" x14ac:dyDescent="0.2">
      <c r="A279" s="22" t="s">
        <v>368</v>
      </c>
      <c r="B279" s="38" t="s">
        <v>1572</v>
      </c>
      <c r="C279" s="22" t="s">
        <v>45</v>
      </c>
      <c r="D279" s="19"/>
      <c r="E279" s="47">
        <v>43531</v>
      </c>
      <c r="F279" s="47">
        <v>43532</v>
      </c>
      <c r="G279" s="47">
        <v>43545</v>
      </c>
      <c r="H279" s="47">
        <v>43559</v>
      </c>
      <c r="I279" s="47">
        <v>43544</v>
      </c>
      <c r="J279" s="67" t="s">
        <v>12</v>
      </c>
      <c r="K279" s="21"/>
      <c r="L279" s="48" t="s">
        <v>78</v>
      </c>
      <c r="M279" s="21"/>
      <c r="N279" s="22" t="s">
        <v>10</v>
      </c>
      <c r="O279" s="19"/>
      <c r="P279" s="22"/>
      <c r="Q279" s="38"/>
      <c r="R279" s="19"/>
      <c r="Y279" s="31"/>
      <c r="Z279" s="31"/>
      <c r="AC279" s="31"/>
    </row>
    <row r="280" spans="1:29" s="24" customFormat="1" ht="30" customHeight="1" x14ac:dyDescent="0.2">
      <c r="A280" s="22" t="s">
        <v>369</v>
      </c>
      <c r="B280" s="38" t="s">
        <v>1573</v>
      </c>
      <c r="C280" s="22" t="s">
        <v>45</v>
      </c>
      <c r="D280" s="19"/>
      <c r="E280" s="47">
        <v>43531</v>
      </c>
      <c r="F280" s="47">
        <v>43532</v>
      </c>
      <c r="G280" s="47">
        <v>43545</v>
      </c>
      <c r="H280" s="47">
        <v>43559</v>
      </c>
      <c r="I280" s="47">
        <v>43539</v>
      </c>
      <c r="J280" s="67" t="s">
        <v>12</v>
      </c>
      <c r="K280" s="21"/>
      <c r="L280" s="48" t="s">
        <v>78</v>
      </c>
      <c r="M280" s="21"/>
      <c r="N280" s="22" t="s">
        <v>10</v>
      </c>
      <c r="O280" s="19"/>
      <c r="P280" s="22"/>
      <c r="Q280" s="38"/>
      <c r="R280" s="19"/>
      <c r="Y280" s="31"/>
      <c r="Z280" s="31"/>
      <c r="AC280" s="31"/>
    </row>
    <row r="281" spans="1:29" s="24" customFormat="1" ht="30" customHeight="1" x14ac:dyDescent="0.2">
      <c r="A281" s="22" t="s">
        <v>370</v>
      </c>
      <c r="B281" s="38" t="s">
        <v>1574</v>
      </c>
      <c r="C281" s="22" t="s">
        <v>45</v>
      </c>
      <c r="D281" s="19"/>
      <c r="E281" s="47">
        <v>43532</v>
      </c>
      <c r="F281" s="47">
        <v>43535</v>
      </c>
      <c r="G281" s="47">
        <v>43546</v>
      </c>
      <c r="H281" s="47">
        <v>43560</v>
      </c>
      <c r="I281" s="47">
        <v>43556</v>
      </c>
      <c r="J281" s="67" t="s">
        <v>12</v>
      </c>
      <c r="K281" s="21"/>
      <c r="L281" s="48" t="s">
        <v>78</v>
      </c>
      <c r="M281" s="21"/>
      <c r="N281" s="22" t="s">
        <v>10</v>
      </c>
      <c r="O281" s="19"/>
      <c r="P281" s="22"/>
      <c r="Q281" s="38"/>
      <c r="R281" s="19"/>
      <c r="Y281" s="31"/>
      <c r="Z281" s="31"/>
      <c r="AC281" s="31"/>
    </row>
    <row r="282" spans="1:29" s="24" customFormat="1" ht="30" customHeight="1" x14ac:dyDescent="0.2">
      <c r="A282" s="22" t="s">
        <v>371</v>
      </c>
      <c r="B282" s="38" t="s">
        <v>1575</v>
      </c>
      <c r="C282" s="22" t="s">
        <v>45</v>
      </c>
      <c r="D282" s="19"/>
      <c r="E282" s="47">
        <v>43532</v>
      </c>
      <c r="F282" s="47">
        <v>43535</v>
      </c>
      <c r="G282" s="47">
        <v>43546</v>
      </c>
      <c r="H282" s="47">
        <v>43560</v>
      </c>
      <c r="I282" s="47">
        <v>43557</v>
      </c>
      <c r="J282" s="67" t="s">
        <v>12</v>
      </c>
      <c r="K282" s="21"/>
      <c r="L282" s="48" t="s">
        <v>78</v>
      </c>
      <c r="M282" s="21"/>
      <c r="N282" s="22" t="s">
        <v>10</v>
      </c>
      <c r="O282" s="19"/>
      <c r="P282" s="22"/>
      <c r="Q282" s="38"/>
      <c r="R282" s="19"/>
      <c r="Y282" s="31"/>
      <c r="Z282" s="31"/>
      <c r="AC282" s="31"/>
    </row>
    <row r="283" spans="1:29" s="24" customFormat="1" ht="30" customHeight="1" x14ac:dyDescent="0.2">
      <c r="A283" s="22" t="s">
        <v>372</v>
      </c>
      <c r="B283" s="38" t="s">
        <v>1576</v>
      </c>
      <c r="C283" s="22" t="s">
        <v>45</v>
      </c>
      <c r="D283" s="19"/>
      <c r="E283" s="47">
        <v>43532</v>
      </c>
      <c r="F283" s="47">
        <v>43535</v>
      </c>
      <c r="G283" s="47">
        <v>43546</v>
      </c>
      <c r="H283" s="47">
        <v>43560</v>
      </c>
      <c r="I283" s="47">
        <v>43542</v>
      </c>
      <c r="J283" s="67" t="s">
        <v>12</v>
      </c>
      <c r="K283" s="21"/>
      <c r="L283" s="48" t="s">
        <v>78</v>
      </c>
      <c r="M283" s="21"/>
      <c r="N283" s="22" t="s">
        <v>10</v>
      </c>
      <c r="O283" s="19"/>
      <c r="P283" s="22"/>
      <c r="Q283" s="38"/>
      <c r="R283" s="19"/>
      <c r="Y283" s="31"/>
      <c r="Z283" s="31"/>
      <c r="AC283" s="31"/>
    </row>
    <row r="284" spans="1:29" s="24" customFormat="1" ht="30" customHeight="1" x14ac:dyDescent="0.2">
      <c r="A284" s="22" t="s">
        <v>373</v>
      </c>
      <c r="B284" s="38" t="s">
        <v>1577</v>
      </c>
      <c r="C284" s="22" t="s">
        <v>45</v>
      </c>
      <c r="D284" s="19"/>
      <c r="E284" s="47">
        <v>43535</v>
      </c>
      <c r="F284" s="47">
        <v>43536</v>
      </c>
      <c r="G284" s="47">
        <v>43549</v>
      </c>
      <c r="H284" s="47">
        <v>43563</v>
      </c>
      <c r="I284" s="47">
        <v>43542</v>
      </c>
      <c r="J284" s="67" t="s">
        <v>12</v>
      </c>
      <c r="K284" s="21"/>
      <c r="L284" s="48" t="s">
        <v>78</v>
      </c>
      <c r="M284" s="21"/>
      <c r="N284" s="22" t="s">
        <v>10</v>
      </c>
      <c r="O284" s="19"/>
      <c r="P284" s="22"/>
      <c r="Q284" s="38"/>
      <c r="R284" s="19"/>
      <c r="Y284" s="31"/>
      <c r="Z284" s="31"/>
      <c r="AC284" s="31"/>
    </row>
    <row r="285" spans="1:29" s="24" customFormat="1" ht="30" customHeight="1" x14ac:dyDescent="0.2">
      <c r="A285" s="22" t="s">
        <v>374</v>
      </c>
      <c r="B285" s="38" t="s">
        <v>1579</v>
      </c>
      <c r="C285" s="22" t="s">
        <v>45</v>
      </c>
      <c r="D285" s="19"/>
      <c r="E285" s="47">
        <v>43535</v>
      </c>
      <c r="F285" s="47">
        <v>43536</v>
      </c>
      <c r="G285" s="47">
        <v>43549</v>
      </c>
      <c r="H285" s="47">
        <v>43563</v>
      </c>
      <c r="I285" s="47">
        <v>43542</v>
      </c>
      <c r="J285" s="67" t="s">
        <v>12</v>
      </c>
      <c r="K285" s="21"/>
      <c r="L285" s="48" t="s">
        <v>78</v>
      </c>
      <c r="M285" s="21"/>
      <c r="N285" s="22" t="s">
        <v>10</v>
      </c>
      <c r="O285" s="19"/>
      <c r="P285" s="22"/>
      <c r="Q285" s="38"/>
      <c r="R285" s="19"/>
      <c r="Y285" s="31"/>
      <c r="Z285" s="31"/>
      <c r="AC285" s="31"/>
    </row>
    <row r="286" spans="1:29" s="24" customFormat="1" ht="30" customHeight="1" x14ac:dyDescent="0.2">
      <c r="A286" s="22" t="s">
        <v>375</v>
      </c>
      <c r="B286" s="38" t="s">
        <v>1578</v>
      </c>
      <c r="C286" s="22" t="s">
        <v>45</v>
      </c>
      <c r="D286" s="19"/>
      <c r="E286" s="47">
        <v>43535</v>
      </c>
      <c r="F286" s="47">
        <v>43536</v>
      </c>
      <c r="G286" s="47">
        <v>43549</v>
      </c>
      <c r="H286" s="47">
        <v>43563</v>
      </c>
      <c r="I286" s="47">
        <v>43543</v>
      </c>
      <c r="J286" s="67" t="s">
        <v>12</v>
      </c>
      <c r="K286" s="21"/>
      <c r="L286" s="48" t="s">
        <v>78</v>
      </c>
      <c r="M286" s="21"/>
      <c r="N286" s="22" t="s">
        <v>10</v>
      </c>
      <c r="O286" s="19"/>
      <c r="P286" s="22"/>
      <c r="Q286" s="38"/>
      <c r="R286" s="19"/>
      <c r="Y286" s="31"/>
      <c r="Z286" s="31"/>
      <c r="AC286" s="31"/>
    </row>
    <row r="287" spans="1:29" s="24" customFormat="1" ht="30" customHeight="1" x14ac:dyDescent="0.2">
      <c r="A287" s="22" t="s">
        <v>376</v>
      </c>
      <c r="B287" s="38" t="s">
        <v>1580</v>
      </c>
      <c r="C287" s="22" t="s">
        <v>45</v>
      </c>
      <c r="D287" s="19"/>
      <c r="E287" s="47">
        <v>43535</v>
      </c>
      <c r="F287" s="47">
        <v>43536</v>
      </c>
      <c r="G287" s="47">
        <v>43549</v>
      </c>
      <c r="H287" s="47">
        <v>43563</v>
      </c>
      <c r="I287" s="47">
        <v>43546</v>
      </c>
      <c r="J287" s="67" t="s">
        <v>12</v>
      </c>
      <c r="K287" s="21"/>
      <c r="L287" s="48" t="s">
        <v>78</v>
      </c>
      <c r="M287" s="21"/>
      <c r="N287" s="22" t="s">
        <v>10</v>
      </c>
      <c r="O287" s="19"/>
      <c r="P287" s="22"/>
      <c r="Q287" s="38"/>
      <c r="R287" s="19"/>
      <c r="Y287" s="31"/>
      <c r="Z287" s="31"/>
      <c r="AC287" s="31"/>
    </row>
    <row r="288" spans="1:29" s="24" customFormat="1" ht="30" customHeight="1" x14ac:dyDescent="0.2">
      <c r="A288" s="22" t="s">
        <v>377</v>
      </c>
      <c r="B288" s="38" t="s">
        <v>1588</v>
      </c>
      <c r="C288" s="22" t="s">
        <v>45</v>
      </c>
      <c r="D288" s="19"/>
      <c r="E288" s="47">
        <v>43535</v>
      </c>
      <c r="F288" s="47">
        <v>43536</v>
      </c>
      <c r="G288" s="47">
        <v>43549</v>
      </c>
      <c r="H288" s="47">
        <v>43563</v>
      </c>
      <c r="I288" s="47">
        <v>43536</v>
      </c>
      <c r="J288" s="67" t="s">
        <v>12</v>
      </c>
      <c r="K288" s="21"/>
      <c r="L288" s="48" t="s">
        <v>78</v>
      </c>
      <c r="M288" s="21"/>
      <c r="N288" s="22" t="s">
        <v>10</v>
      </c>
      <c r="O288" s="19"/>
      <c r="P288" s="22"/>
      <c r="Q288" s="38"/>
      <c r="R288" s="19"/>
      <c r="Y288" s="31"/>
      <c r="Z288" s="31"/>
      <c r="AC288" s="31"/>
    </row>
    <row r="289" spans="1:29" s="24" customFormat="1" ht="30" customHeight="1" x14ac:dyDescent="0.2">
      <c r="A289" s="22" t="s">
        <v>378</v>
      </c>
      <c r="B289" s="38" t="s">
        <v>1581</v>
      </c>
      <c r="C289" s="22" t="s">
        <v>45</v>
      </c>
      <c r="D289" s="19"/>
      <c r="E289" s="47" t="s">
        <v>25</v>
      </c>
      <c r="F289" s="47" t="s">
        <v>25</v>
      </c>
      <c r="G289" s="47" t="s">
        <v>25</v>
      </c>
      <c r="H289" s="47" t="s">
        <v>25</v>
      </c>
      <c r="I289" s="47" t="s">
        <v>25</v>
      </c>
      <c r="J289" s="67" t="s">
        <v>25</v>
      </c>
      <c r="K289" s="21"/>
      <c r="L289" s="48" t="s">
        <v>80</v>
      </c>
      <c r="M289" s="21"/>
      <c r="N289" s="22" t="s">
        <v>25</v>
      </c>
      <c r="O289" s="19"/>
      <c r="P289" s="22"/>
      <c r="Q289" s="38" t="s">
        <v>1662</v>
      </c>
      <c r="R289" s="19"/>
      <c r="Y289" s="31"/>
      <c r="Z289" s="31"/>
      <c r="AC289" s="31"/>
    </row>
    <row r="290" spans="1:29" s="24" customFormat="1" ht="30" customHeight="1" x14ac:dyDescent="0.2">
      <c r="A290" s="22" t="s">
        <v>379</v>
      </c>
      <c r="B290" s="38" t="s">
        <v>1582</v>
      </c>
      <c r="C290" s="22" t="s">
        <v>45</v>
      </c>
      <c r="D290" s="19"/>
      <c r="E290" s="47">
        <v>43535</v>
      </c>
      <c r="F290" s="47">
        <v>43536</v>
      </c>
      <c r="G290" s="47">
        <v>43549</v>
      </c>
      <c r="H290" s="47">
        <v>43563</v>
      </c>
      <c r="I290" s="47">
        <v>43557</v>
      </c>
      <c r="J290" s="61" t="s">
        <v>12</v>
      </c>
      <c r="K290" s="21"/>
      <c r="L290" s="48" t="s">
        <v>78</v>
      </c>
      <c r="M290" s="21"/>
      <c r="N290" s="22" t="s">
        <v>10</v>
      </c>
      <c r="O290" s="19"/>
      <c r="P290" s="22"/>
      <c r="Q290" s="38"/>
      <c r="R290" s="19"/>
      <c r="Y290" s="31"/>
      <c r="Z290" s="31"/>
      <c r="AC290" s="31"/>
    </row>
    <row r="291" spans="1:29" s="24" customFormat="1" ht="30" customHeight="1" x14ac:dyDescent="0.2">
      <c r="A291" s="22" t="s">
        <v>380</v>
      </c>
      <c r="B291" s="38" t="s">
        <v>1584</v>
      </c>
      <c r="C291" s="22" t="s">
        <v>45</v>
      </c>
      <c r="D291" s="19"/>
      <c r="E291" s="47">
        <v>43535</v>
      </c>
      <c r="F291" s="47">
        <v>43536</v>
      </c>
      <c r="G291" s="47">
        <v>43549</v>
      </c>
      <c r="H291" s="47">
        <v>43563</v>
      </c>
      <c r="I291" s="47">
        <v>43542</v>
      </c>
      <c r="J291" s="61" t="s">
        <v>12</v>
      </c>
      <c r="K291" s="21"/>
      <c r="L291" s="48" t="s">
        <v>78</v>
      </c>
      <c r="M291" s="21"/>
      <c r="N291" s="22" t="s">
        <v>10</v>
      </c>
      <c r="O291" s="19"/>
      <c r="P291" s="22"/>
      <c r="Q291" s="38"/>
      <c r="R291" s="19"/>
      <c r="Y291" s="31"/>
      <c r="Z291" s="31"/>
      <c r="AC291" s="31"/>
    </row>
    <row r="292" spans="1:29" s="24" customFormat="1" ht="30" customHeight="1" x14ac:dyDescent="0.2">
      <c r="A292" s="22" t="s">
        <v>381</v>
      </c>
      <c r="B292" s="38" t="s">
        <v>1583</v>
      </c>
      <c r="C292" s="22" t="s">
        <v>45</v>
      </c>
      <c r="D292" s="19"/>
      <c r="E292" s="47">
        <v>43535</v>
      </c>
      <c r="F292" s="47">
        <v>43536</v>
      </c>
      <c r="G292" s="47">
        <v>43549</v>
      </c>
      <c r="H292" s="47">
        <v>43563</v>
      </c>
      <c r="I292" s="47">
        <v>43542</v>
      </c>
      <c r="J292" s="61" t="s">
        <v>12</v>
      </c>
      <c r="K292" s="21"/>
      <c r="L292" s="48" t="s">
        <v>78</v>
      </c>
      <c r="M292" s="21"/>
      <c r="N292" s="22" t="s">
        <v>10</v>
      </c>
      <c r="O292" s="19"/>
      <c r="P292" s="22"/>
      <c r="Q292" s="38"/>
      <c r="R292" s="19"/>
      <c r="Y292" s="31"/>
      <c r="Z292" s="31"/>
      <c r="AC292" s="31"/>
    </row>
    <row r="293" spans="1:29" s="24" customFormat="1" ht="30" customHeight="1" x14ac:dyDescent="0.2">
      <c r="A293" s="22" t="s">
        <v>382</v>
      </c>
      <c r="B293" s="38" t="s">
        <v>1585</v>
      </c>
      <c r="C293" s="22" t="s">
        <v>45</v>
      </c>
      <c r="D293" s="19"/>
      <c r="E293" s="47">
        <v>43535</v>
      </c>
      <c r="F293" s="47">
        <v>43536</v>
      </c>
      <c r="G293" s="47">
        <v>43549</v>
      </c>
      <c r="H293" s="47">
        <v>43563</v>
      </c>
      <c r="I293" s="47">
        <v>43563</v>
      </c>
      <c r="J293" s="67" t="s">
        <v>12</v>
      </c>
      <c r="K293" s="21"/>
      <c r="L293" s="48" t="s">
        <v>78</v>
      </c>
      <c r="M293" s="21"/>
      <c r="N293" s="22" t="s">
        <v>10</v>
      </c>
      <c r="O293" s="19"/>
      <c r="P293" s="22"/>
      <c r="Q293" s="38"/>
      <c r="R293" s="19"/>
      <c r="Y293" s="31"/>
      <c r="Z293" s="31"/>
      <c r="AC293" s="31"/>
    </row>
    <row r="294" spans="1:29" s="24" customFormat="1" ht="30" customHeight="1" x14ac:dyDescent="0.2">
      <c r="A294" s="22" t="s">
        <v>383</v>
      </c>
      <c r="B294" s="38" t="s">
        <v>1587</v>
      </c>
      <c r="C294" s="22" t="s">
        <v>45</v>
      </c>
      <c r="D294" s="19"/>
      <c r="E294" s="47">
        <v>43535</v>
      </c>
      <c r="F294" s="47">
        <v>43536</v>
      </c>
      <c r="G294" s="47">
        <v>43549</v>
      </c>
      <c r="H294" s="47">
        <v>43563</v>
      </c>
      <c r="I294" s="47">
        <v>43551</v>
      </c>
      <c r="J294" s="61" t="s">
        <v>12</v>
      </c>
      <c r="K294" s="21"/>
      <c r="L294" s="48" t="s">
        <v>78</v>
      </c>
      <c r="M294" s="21"/>
      <c r="N294" s="22" t="s">
        <v>10</v>
      </c>
      <c r="O294" s="19"/>
      <c r="P294" s="22"/>
      <c r="Q294" s="38"/>
      <c r="R294" s="19"/>
      <c r="Y294" s="31"/>
      <c r="Z294" s="31"/>
      <c r="AC294" s="31"/>
    </row>
    <row r="295" spans="1:29" s="24" customFormat="1" ht="30" customHeight="1" x14ac:dyDescent="0.2">
      <c r="A295" s="22" t="s">
        <v>384</v>
      </c>
      <c r="B295" s="38" t="s">
        <v>1590</v>
      </c>
      <c r="C295" s="22" t="s">
        <v>45</v>
      </c>
      <c r="D295" s="19"/>
      <c r="E295" s="47">
        <v>43536</v>
      </c>
      <c r="F295" s="47">
        <v>43537</v>
      </c>
      <c r="G295" s="47">
        <v>43550</v>
      </c>
      <c r="H295" s="47">
        <v>43564</v>
      </c>
      <c r="I295" s="47">
        <v>43549</v>
      </c>
      <c r="J295" s="61" t="s">
        <v>12</v>
      </c>
      <c r="K295" s="21"/>
      <c r="L295" s="48" t="s">
        <v>78</v>
      </c>
      <c r="M295" s="21"/>
      <c r="N295" s="22" t="s">
        <v>10</v>
      </c>
      <c r="O295" s="19"/>
      <c r="P295" s="22"/>
      <c r="Q295" s="38"/>
      <c r="R295" s="19"/>
      <c r="Y295" s="31"/>
      <c r="Z295" s="31"/>
      <c r="AC295" s="31"/>
    </row>
    <row r="296" spans="1:29" s="24" customFormat="1" ht="30" customHeight="1" x14ac:dyDescent="0.2">
      <c r="A296" s="22" t="s">
        <v>385</v>
      </c>
      <c r="B296" s="38" t="s">
        <v>1591</v>
      </c>
      <c r="C296" s="22" t="s">
        <v>45</v>
      </c>
      <c r="D296" s="19"/>
      <c r="E296" s="47">
        <v>43536</v>
      </c>
      <c r="F296" s="47">
        <v>43537</v>
      </c>
      <c r="G296" s="47">
        <v>43550</v>
      </c>
      <c r="H296" s="47">
        <v>43564</v>
      </c>
      <c r="I296" s="47">
        <v>43546</v>
      </c>
      <c r="J296" s="61" t="s">
        <v>12</v>
      </c>
      <c r="K296" s="21"/>
      <c r="L296" s="48" t="s">
        <v>78</v>
      </c>
      <c r="M296" s="21"/>
      <c r="N296" s="22" t="s">
        <v>19</v>
      </c>
      <c r="O296" s="19"/>
      <c r="P296" s="22"/>
      <c r="Q296" s="38"/>
      <c r="R296" s="19"/>
      <c r="Y296" s="31"/>
      <c r="Z296" s="31"/>
      <c r="AC296" s="31"/>
    </row>
    <row r="297" spans="1:29" s="24" customFormat="1" ht="30" customHeight="1" x14ac:dyDescent="0.2">
      <c r="A297" s="22" t="s">
        <v>386</v>
      </c>
      <c r="B297" s="38" t="s">
        <v>1592</v>
      </c>
      <c r="C297" s="22" t="s">
        <v>45</v>
      </c>
      <c r="D297" s="19"/>
      <c r="E297" s="47">
        <v>43536</v>
      </c>
      <c r="F297" s="47">
        <v>43537</v>
      </c>
      <c r="G297" s="47">
        <v>43550</v>
      </c>
      <c r="H297" s="47">
        <v>43564</v>
      </c>
      <c r="I297" s="47">
        <v>43542</v>
      </c>
      <c r="J297" s="61" t="s">
        <v>12</v>
      </c>
      <c r="K297" s="21"/>
      <c r="L297" s="48" t="s">
        <v>78</v>
      </c>
      <c r="M297" s="21"/>
      <c r="N297" s="22" t="s">
        <v>10</v>
      </c>
      <c r="O297" s="19"/>
      <c r="P297" s="22"/>
      <c r="Q297" s="38"/>
      <c r="R297" s="19"/>
      <c r="Y297" s="31"/>
      <c r="Z297" s="31"/>
      <c r="AC297" s="31"/>
    </row>
    <row r="298" spans="1:29" s="24" customFormat="1" ht="30" customHeight="1" x14ac:dyDescent="0.2">
      <c r="A298" s="22" t="s">
        <v>387</v>
      </c>
      <c r="B298" s="38" t="s">
        <v>1593</v>
      </c>
      <c r="C298" s="22" t="s">
        <v>45</v>
      </c>
      <c r="D298" s="19"/>
      <c r="E298" s="47">
        <v>43536</v>
      </c>
      <c r="F298" s="47">
        <v>43537</v>
      </c>
      <c r="G298" s="47">
        <v>43550</v>
      </c>
      <c r="H298" s="47">
        <v>43564</v>
      </c>
      <c r="I298" s="47">
        <v>43556</v>
      </c>
      <c r="J298" s="61" t="s">
        <v>12</v>
      </c>
      <c r="K298" s="21"/>
      <c r="L298" s="48" t="s">
        <v>78</v>
      </c>
      <c r="M298" s="21"/>
      <c r="N298" s="22" t="s">
        <v>10</v>
      </c>
      <c r="O298" s="19"/>
      <c r="P298" s="22"/>
      <c r="Q298" s="38"/>
      <c r="R298" s="19"/>
      <c r="Y298" s="31"/>
      <c r="Z298" s="31"/>
      <c r="AC298" s="31"/>
    </row>
    <row r="299" spans="1:29" s="24" customFormat="1" ht="30" customHeight="1" x14ac:dyDescent="0.2">
      <c r="A299" s="22" t="s">
        <v>388</v>
      </c>
      <c r="B299" s="38" t="s">
        <v>1596</v>
      </c>
      <c r="C299" s="22" t="s">
        <v>45</v>
      </c>
      <c r="D299" s="19"/>
      <c r="E299" s="47">
        <v>43537</v>
      </c>
      <c r="F299" s="47">
        <v>43538</v>
      </c>
      <c r="G299" s="47">
        <v>43551</v>
      </c>
      <c r="H299" s="47">
        <v>43565</v>
      </c>
      <c r="I299" s="47">
        <v>43542</v>
      </c>
      <c r="J299" s="61" t="s">
        <v>12</v>
      </c>
      <c r="K299" s="21"/>
      <c r="L299" s="48" t="s">
        <v>78</v>
      </c>
      <c r="M299" s="21"/>
      <c r="N299" s="22" t="s">
        <v>19</v>
      </c>
      <c r="O299" s="19"/>
      <c r="P299" s="22"/>
      <c r="Q299" s="38"/>
      <c r="R299" s="19"/>
      <c r="Y299" s="31"/>
      <c r="Z299" s="31"/>
      <c r="AC299" s="31"/>
    </row>
    <row r="300" spans="1:29" s="24" customFormat="1" ht="30" customHeight="1" x14ac:dyDescent="0.2">
      <c r="A300" s="22" t="s">
        <v>389</v>
      </c>
      <c r="B300" s="50" t="s">
        <v>1597</v>
      </c>
      <c r="C300" s="22" t="s">
        <v>45</v>
      </c>
      <c r="D300" s="19"/>
      <c r="E300" s="47">
        <v>43537</v>
      </c>
      <c r="F300" s="47">
        <v>43538</v>
      </c>
      <c r="G300" s="47">
        <v>43551</v>
      </c>
      <c r="H300" s="47">
        <v>43565</v>
      </c>
      <c r="I300" s="47">
        <v>43556</v>
      </c>
      <c r="J300" s="67" t="s">
        <v>12</v>
      </c>
      <c r="K300" s="21"/>
      <c r="L300" s="48" t="s">
        <v>78</v>
      </c>
      <c r="M300" s="21"/>
      <c r="N300" s="22" t="s">
        <v>10</v>
      </c>
      <c r="O300" s="19"/>
      <c r="P300" s="22"/>
      <c r="Q300" s="38"/>
      <c r="R300" s="19"/>
      <c r="Y300" s="31"/>
      <c r="Z300" s="31"/>
      <c r="AC300" s="31"/>
    </row>
    <row r="301" spans="1:29" s="24" customFormat="1" ht="30" customHeight="1" x14ac:dyDescent="0.2">
      <c r="A301" s="22" t="s">
        <v>390</v>
      </c>
      <c r="B301" s="38" t="s">
        <v>1598</v>
      </c>
      <c r="C301" s="22" t="s">
        <v>45</v>
      </c>
      <c r="D301" s="19"/>
      <c r="E301" s="47">
        <v>43538</v>
      </c>
      <c r="F301" s="47">
        <v>43539</v>
      </c>
      <c r="G301" s="47">
        <v>43552</v>
      </c>
      <c r="H301" s="47">
        <v>43566</v>
      </c>
      <c r="I301" s="47">
        <v>43552</v>
      </c>
      <c r="J301" s="67" t="s">
        <v>12</v>
      </c>
      <c r="K301" s="21"/>
      <c r="L301" s="48" t="s">
        <v>78</v>
      </c>
      <c r="M301" s="21"/>
      <c r="N301" s="22" t="s">
        <v>13</v>
      </c>
      <c r="O301" s="19"/>
      <c r="P301" s="22" t="s">
        <v>16</v>
      </c>
      <c r="Q301" s="38"/>
      <c r="R301" s="19"/>
      <c r="Y301" s="31"/>
      <c r="Z301" s="31"/>
      <c r="AC301" s="31"/>
    </row>
    <row r="302" spans="1:29" s="24" customFormat="1" ht="30" customHeight="1" x14ac:dyDescent="0.2">
      <c r="A302" s="22" t="s">
        <v>391</v>
      </c>
      <c r="B302" s="38" t="s">
        <v>1601</v>
      </c>
      <c r="C302" s="22" t="s">
        <v>45</v>
      </c>
      <c r="D302" s="19"/>
      <c r="E302" s="47">
        <v>43538</v>
      </c>
      <c r="F302" s="47">
        <v>43539</v>
      </c>
      <c r="G302" s="47">
        <v>43552</v>
      </c>
      <c r="H302" s="47">
        <v>43566</v>
      </c>
      <c r="I302" s="47">
        <v>43551</v>
      </c>
      <c r="J302" s="67" t="s">
        <v>12</v>
      </c>
      <c r="K302" s="21"/>
      <c r="L302" s="48" t="s">
        <v>78</v>
      </c>
      <c r="M302" s="21"/>
      <c r="N302" s="22" t="s">
        <v>10</v>
      </c>
      <c r="O302" s="19"/>
      <c r="P302" s="22"/>
      <c r="Q302" s="38"/>
      <c r="R302" s="19"/>
      <c r="Y302" s="31"/>
      <c r="Z302" s="31"/>
      <c r="AC302" s="31"/>
    </row>
    <row r="303" spans="1:29" s="24" customFormat="1" ht="30" customHeight="1" x14ac:dyDescent="0.2">
      <c r="A303" s="49" t="s">
        <v>392</v>
      </c>
      <c r="B303" s="50" t="s">
        <v>1602</v>
      </c>
      <c r="C303" s="49" t="s">
        <v>45</v>
      </c>
      <c r="D303" s="46"/>
      <c r="E303" s="127" t="s">
        <v>25</v>
      </c>
      <c r="F303" s="127" t="s">
        <v>25</v>
      </c>
      <c r="G303" s="127" t="s">
        <v>25</v>
      </c>
      <c r="H303" s="127" t="s">
        <v>25</v>
      </c>
      <c r="I303" s="47" t="s">
        <v>25</v>
      </c>
      <c r="J303" s="61" t="s">
        <v>25</v>
      </c>
      <c r="K303" s="21"/>
      <c r="L303" s="48" t="s">
        <v>79</v>
      </c>
      <c r="M303" s="21"/>
      <c r="N303" s="22" t="s">
        <v>25</v>
      </c>
      <c r="O303" s="19"/>
      <c r="P303" s="22"/>
      <c r="Q303" s="38" t="s">
        <v>2244</v>
      </c>
      <c r="R303" s="19"/>
      <c r="Y303" s="31"/>
      <c r="Z303" s="31"/>
      <c r="AC303" s="31"/>
    </row>
    <row r="304" spans="1:29" s="24" customFormat="1" ht="30" customHeight="1" x14ac:dyDescent="0.2">
      <c r="A304" s="22" t="s">
        <v>393</v>
      </c>
      <c r="B304" s="38" t="s">
        <v>1603</v>
      </c>
      <c r="C304" s="22" t="s">
        <v>45</v>
      </c>
      <c r="D304" s="19"/>
      <c r="E304" s="47">
        <v>43539</v>
      </c>
      <c r="F304" s="47">
        <v>43549</v>
      </c>
      <c r="G304" s="47">
        <v>43560</v>
      </c>
      <c r="H304" s="47">
        <v>43574</v>
      </c>
      <c r="I304" s="47">
        <v>43560</v>
      </c>
      <c r="J304" s="67" t="s">
        <v>12</v>
      </c>
      <c r="K304" s="21"/>
      <c r="L304" s="48" t="s">
        <v>78</v>
      </c>
      <c r="M304" s="21"/>
      <c r="N304" s="22" t="s">
        <v>10</v>
      </c>
      <c r="O304" s="19"/>
      <c r="P304" s="22"/>
      <c r="Q304" s="38" t="s">
        <v>2347</v>
      </c>
      <c r="R304" s="19"/>
      <c r="Y304" s="31"/>
      <c r="Z304" s="31"/>
      <c r="AC304" s="31"/>
    </row>
    <row r="305" spans="1:29" s="24" customFormat="1" ht="30" customHeight="1" x14ac:dyDescent="0.2">
      <c r="A305" s="22" t="s">
        <v>394</v>
      </c>
      <c r="B305" s="38" t="s">
        <v>1604</v>
      </c>
      <c r="C305" s="22" t="s">
        <v>45</v>
      </c>
      <c r="D305" s="19"/>
      <c r="E305" s="47">
        <v>43539</v>
      </c>
      <c r="F305" s="47">
        <v>43542</v>
      </c>
      <c r="G305" s="47">
        <v>43553</v>
      </c>
      <c r="H305" s="47">
        <v>43567</v>
      </c>
      <c r="I305" s="47">
        <v>43550</v>
      </c>
      <c r="J305" s="67" t="s">
        <v>12</v>
      </c>
      <c r="K305" s="21"/>
      <c r="L305" s="48" t="s">
        <v>78</v>
      </c>
      <c r="M305" s="21"/>
      <c r="N305" s="22" t="s">
        <v>10</v>
      </c>
      <c r="O305" s="19"/>
      <c r="P305" s="22"/>
      <c r="Q305" s="38"/>
      <c r="R305" s="19"/>
      <c r="Y305" s="31"/>
      <c r="Z305" s="31"/>
      <c r="AC305" s="31"/>
    </row>
    <row r="306" spans="1:29" s="24" customFormat="1" ht="30" customHeight="1" x14ac:dyDescent="0.2">
      <c r="A306" s="22" t="s">
        <v>395</v>
      </c>
      <c r="B306" s="38" t="s">
        <v>1605</v>
      </c>
      <c r="C306" s="22" t="s">
        <v>45</v>
      </c>
      <c r="D306" s="19"/>
      <c r="E306" s="47">
        <v>43539</v>
      </c>
      <c r="F306" s="47">
        <v>43542</v>
      </c>
      <c r="G306" s="47">
        <v>43553</v>
      </c>
      <c r="H306" s="47">
        <v>43567</v>
      </c>
      <c r="I306" s="47">
        <v>43563</v>
      </c>
      <c r="J306" s="67" t="s">
        <v>12</v>
      </c>
      <c r="K306" s="21"/>
      <c r="L306" s="48" t="s">
        <v>78</v>
      </c>
      <c r="M306" s="21"/>
      <c r="N306" s="22" t="s">
        <v>10</v>
      </c>
      <c r="O306" s="19"/>
      <c r="P306" s="22"/>
      <c r="Q306" s="38"/>
      <c r="R306" s="19"/>
      <c r="Y306" s="31"/>
      <c r="Z306" s="31"/>
      <c r="AC306" s="31"/>
    </row>
    <row r="307" spans="1:29" s="24" customFormat="1" ht="30" customHeight="1" x14ac:dyDescent="0.2">
      <c r="A307" s="22" t="s">
        <v>396</v>
      </c>
      <c r="B307" s="38" t="s">
        <v>1606</v>
      </c>
      <c r="C307" s="22" t="s">
        <v>45</v>
      </c>
      <c r="D307" s="19"/>
      <c r="E307" s="47">
        <v>43542</v>
      </c>
      <c r="F307" s="47">
        <v>43543</v>
      </c>
      <c r="G307" s="47">
        <v>43556</v>
      </c>
      <c r="H307" s="47">
        <v>43570</v>
      </c>
      <c r="I307" s="47">
        <v>43551</v>
      </c>
      <c r="J307" s="61" t="s">
        <v>12</v>
      </c>
      <c r="K307" s="21"/>
      <c r="L307" s="48" t="s">
        <v>78</v>
      </c>
      <c r="M307" s="21"/>
      <c r="N307" s="22" t="s">
        <v>10</v>
      </c>
      <c r="O307" s="19"/>
      <c r="P307" s="22"/>
      <c r="Q307" s="38"/>
      <c r="R307" s="19"/>
      <c r="Y307" s="31"/>
      <c r="Z307" s="31"/>
      <c r="AC307" s="31"/>
    </row>
    <row r="308" spans="1:29" s="24" customFormat="1" ht="30" customHeight="1" x14ac:dyDescent="0.2">
      <c r="A308" s="22" t="s">
        <v>397</v>
      </c>
      <c r="B308" s="38" t="s">
        <v>1607</v>
      </c>
      <c r="C308" s="22" t="s">
        <v>45</v>
      </c>
      <c r="D308" s="19"/>
      <c r="E308" s="47">
        <v>43542</v>
      </c>
      <c r="F308" s="47">
        <v>43543</v>
      </c>
      <c r="G308" s="47">
        <v>43556</v>
      </c>
      <c r="H308" s="47">
        <v>43570</v>
      </c>
      <c r="I308" s="47">
        <v>43551</v>
      </c>
      <c r="J308" s="67" t="s">
        <v>12</v>
      </c>
      <c r="K308" s="21"/>
      <c r="L308" s="48" t="s">
        <v>78</v>
      </c>
      <c r="M308" s="21"/>
      <c r="N308" s="22" t="s">
        <v>10</v>
      </c>
      <c r="O308" s="19"/>
      <c r="P308" s="22"/>
      <c r="Q308" s="38"/>
      <c r="R308" s="19"/>
      <c r="Y308" s="31"/>
      <c r="Z308" s="31"/>
      <c r="AC308" s="31"/>
    </row>
    <row r="309" spans="1:29" s="24" customFormat="1" ht="30" customHeight="1" x14ac:dyDescent="0.2">
      <c r="A309" s="22" t="s">
        <v>398</v>
      </c>
      <c r="B309" s="38" t="s">
        <v>1608</v>
      </c>
      <c r="C309" s="22" t="s">
        <v>45</v>
      </c>
      <c r="D309" s="19"/>
      <c r="E309" s="47">
        <v>43542</v>
      </c>
      <c r="F309" s="47">
        <v>43543</v>
      </c>
      <c r="G309" s="47">
        <v>43556</v>
      </c>
      <c r="H309" s="47">
        <v>43570</v>
      </c>
      <c r="I309" s="47">
        <v>43551</v>
      </c>
      <c r="J309" s="67" t="s">
        <v>12</v>
      </c>
      <c r="K309" s="21"/>
      <c r="L309" s="48" t="s">
        <v>78</v>
      </c>
      <c r="M309" s="21"/>
      <c r="N309" s="22" t="s">
        <v>19</v>
      </c>
      <c r="O309" s="19"/>
      <c r="P309" s="22"/>
      <c r="Q309" s="38"/>
      <c r="R309" s="19"/>
      <c r="Y309" s="31"/>
      <c r="Z309" s="31"/>
      <c r="AC309" s="31"/>
    </row>
    <row r="310" spans="1:29" s="24" customFormat="1" ht="30" customHeight="1" x14ac:dyDescent="0.2">
      <c r="A310" s="22" t="s">
        <v>399</v>
      </c>
      <c r="B310" s="38" t="s">
        <v>1609</v>
      </c>
      <c r="C310" s="22" t="s">
        <v>45</v>
      </c>
      <c r="D310" s="19"/>
      <c r="E310" s="47">
        <v>43542</v>
      </c>
      <c r="F310" s="47">
        <v>43543</v>
      </c>
      <c r="G310" s="47">
        <v>43556</v>
      </c>
      <c r="H310" s="47">
        <v>43570</v>
      </c>
      <c r="I310" s="47">
        <v>43544</v>
      </c>
      <c r="J310" s="67" t="s">
        <v>12</v>
      </c>
      <c r="K310" s="21"/>
      <c r="L310" s="48" t="s">
        <v>78</v>
      </c>
      <c r="M310" s="21"/>
      <c r="N310" s="22" t="s">
        <v>19</v>
      </c>
      <c r="O310" s="19"/>
      <c r="P310" s="22"/>
      <c r="Q310" s="38" t="s">
        <v>1676</v>
      </c>
      <c r="R310" s="19"/>
      <c r="Y310" s="31"/>
      <c r="Z310" s="31"/>
      <c r="AC310" s="31"/>
    </row>
    <row r="311" spans="1:29" s="24" customFormat="1" ht="30" customHeight="1" x14ac:dyDescent="0.2">
      <c r="A311" s="22" t="s">
        <v>400</v>
      </c>
      <c r="B311" s="38" t="s">
        <v>1610</v>
      </c>
      <c r="C311" s="22" t="s">
        <v>45</v>
      </c>
      <c r="D311" s="19"/>
      <c r="E311" s="47">
        <v>43542</v>
      </c>
      <c r="F311" s="47">
        <v>43543</v>
      </c>
      <c r="G311" s="47">
        <v>43556</v>
      </c>
      <c r="H311" s="47">
        <v>43570</v>
      </c>
      <c r="I311" s="47">
        <v>43553</v>
      </c>
      <c r="J311" s="67" t="s">
        <v>12</v>
      </c>
      <c r="K311" s="21"/>
      <c r="L311" s="48" t="s">
        <v>78</v>
      </c>
      <c r="M311" s="21"/>
      <c r="N311" s="22" t="s">
        <v>10</v>
      </c>
      <c r="O311" s="19"/>
      <c r="P311" s="22"/>
      <c r="Q311" s="38"/>
      <c r="R311" s="19"/>
      <c r="Y311" s="31"/>
      <c r="Z311" s="31"/>
      <c r="AC311" s="31"/>
    </row>
    <row r="312" spans="1:29" s="24" customFormat="1" ht="30" customHeight="1" x14ac:dyDescent="0.2">
      <c r="A312" s="22" t="s">
        <v>401</v>
      </c>
      <c r="B312" s="38" t="s">
        <v>1611</v>
      </c>
      <c r="C312" s="22" t="s">
        <v>45</v>
      </c>
      <c r="D312" s="19"/>
      <c r="E312" s="47">
        <v>43542</v>
      </c>
      <c r="F312" s="47">
        <v>43543</v>
      </c>
      <c r="G312" s="47">
        <v>43556</v>
      </c>
      <c r="H312" s="47">
        <v>43570</v>
      </c>
      <c r="I312" s="47">
        <v>43552</v>
      </c>
      <c r="J312" s="67" t="s">
        <v>12</v>
      </c>
      <c r="K312" s="21"/>
      <c r="L312" s="48" t="s">
        <v>78</v>
      </c>
      <c r="M312" s="21"/>
      <c r="N312" s="22" t="s">
        <v>10</v>
      </c>
      <c r="O312" s="19"/>
      <c r="P312" s="22"/>
      <c r="Q312" s="38"/>
      <c r="R312" s="19"/>
      <c r="Y312" s="31"/>
      <c r="Z312" s="31"/>
      <c r="AC312" s="31"/>
    </row>
    <row r="313" spans="1:29" s="24" customFormat="1" ht="30" customHeight="1" x14ac:dyDescent="0.2">
      <c r="A313" s="22" t="s">
        <v>402</v>
      </c>
      <c r="B313" s="38" t="s">
        <v>1612</v>
      </c>
      <c r="C313" s="22" t="s">
        <v>45</v>
      </c>
      <c r="D313" s="19"/>
      <c r="E313" s="47">
        <v>43542</v>
      </c>
      <c r="F313" s="47">
        <v>43543</v>
      </c>
      <c r="G313" s="47">
        <v>43556</v>
      </c>
      <c r="H313" s="47">
        <v>43570</v>
      </c>
      <c r="I313" s="47">
        <v>43580</v>
      </c>
      <c r="J313" s="67" t="s">
        <v>24</v>
      </c>
      <c r="K313" s="21"/>
      <c r="L313" s="48" t="s">
        <v>78</v>
      </c>
      <c r="M313" s="21"/>
      <c r="N313" s="22" t="s">
        <v>10</v>
      </c>
      <c r="O313" s="19"/>
      <c r="P313" s="22"/>
      <c r="Q313" s="38"/>
      <c r="R313" s="19"/>
      <c r="Y313" s="31"/>
      <c r="Z313" s="31"/>
      <c r="AC313" s="31"/>
    </row>
    <row r="314" spans="1:29" s="24" customFormat="1" ht="30" customHeight="1" x14ac:dyDescent="0.2">
      <c r="A314" s="22" t="s">
        <v>403</v>
      </c>
      <c r="B314" s="38" t="s">
        <v>1613</v>
      </c>
      <c r="C314" s="22" t="s">
        <v>45</v>
      </c>
      <c r="D314" s="19"/>
      <c r="E314" s="47">
        <v>43542</v>
      </c>
      <c r="F314" s="47">
        <v>43543</v>
      </c>
      <c r="G314" s="47">
        <v>43556</v>
      </c>
      <c r="H314" s="47">
        <v>43570</v>
      </c>
      <c r="I314" s="47">
        <v>43552</v>
      </c>
      <c r="J314" s="67" t="s">
        <v>12</v>
      </c>
      <c r="K314" s="21"/>
      <c r="L314" s="48" t="s">
        <v>78</v>
      </c>
      <c r="M314" s="21"/>
      <c r="N314" s="22" t="s">
        <v>10</v>
      </c>
      <c r="O314" s="19"/>
      <c r="P314" s="22"/>
      <c r="Q314" s="38"/>
      <c r="R314" s="19"/>
      <c r="Y314" s="31"/>
      <c r="Z314" s="31"/>
      <c r="AC314" s="31"/>
    </row>
    <row r="315" spans="1:29" s="24" customFormat="1" ht="30" customHeight="1" x14ac:dyDescent="0.2">
      <c r="A315" s="22" t="s">
        <v>404</v>
      </c>
      <c r="B315" s="38" t="s">
        <v>1614</v>
      </c>
      <c r="C315" s="22" t="s">
        <v>45</v>
      </c>
      <c r="D315" s="19"/>
      <c r="E315" s="47">
        <v>43543</v>
      </c>
      <c r="F315" s="47">
        <v>43544</v>
      </c>
      <c r="G315" s="47">
        <v>43557</v>
      </c>
      <c r="H315" s="47">
        <v>43571</v>
      </c>
      <c r="I315" s="47">
        <v>43567</v>
      </c>
      <c r="J315" s="61" t="s">
        <v>12</v>
      </c>
      <c r="K315" s="21"/>
      <c r="L315" s="48" t="s">
        <v>78</v>
      </c>
      <c r="M315" s="21"/>
      <c r="N315" s="22" t="s">
        <v>10</v>
      </c>
      <c r="O315" s="19"/>
      <c r="P315" s="22"/>
      <c r="Q315" s="38"/>
      <c r="R315" s="19"/>
      <c r="Y315" s="31"/>
      <c r="Z315" s="31"/>
      <c r="AC315" s="31"/>
    </row>
    <row r="316" spans="1:29" s="24" customFormat="1" ht="30" customHeight="1" x14ac:dyDescent="0.2">
      <c r="A316" s="22" t="s">
        <v>405</v>
      </c>
      <c r="B316" s="38" t="s">
        <v>1616</v>
      </c>
      <c r="C316" s="22" t="s">
        <v>45</v>
      </c>
      <c r="D316" s="19"/>
      <c r="E316" s="47">
        <v>43543</v>
      </c>
      <c r="F316" s="47">
        <v>43544</v>
      </c>
      <c r="G316" s="47">
        <v>43557</v>
      </c>
      <c r="H316" s="47">
        <v>43571</v>
      </c>
      <c r="I316" s="47">
        <v>43543</v>
      </c>
      <c r="J316" s="67" t="s">
        <v>12</v>
      </c>
      <c r="K316" s="21"/>
      <c r="L316" s="48" t="s">
        <v>78</v>
      </c>
      <c r="M316" s="21"/>
      <c r="N316" s="22" t="s">
        <v>13</v>
      </c>
      <c r="O316" s="19"/>
      <c r="P316" s="22" t="s">
        <v>62</v>
      </c>
      <c r="Q316" s="38"/>
      <c r="R316" s="19"/>
      <c r="Y316" s="31"/>
      <c r="Z316" s="31"/>
      <c r="AC316" s="31"/>
    </row>
    <row r="317" spans="1:29" s="24" customFormat="1" ht="30" customHeight="1" x14ac:dyDescent="0.2">
      <c r="A317" s="22" t="s">
        <v>406</v>
      </c>
      <c r="B317" s="38" t="s">
        <v>1615</v>
      </c>
      <c r="C317" s="22" t="s">
        <v>45</v>
      </c>
      <c r="D317" s="19"/>
      <c r="E317" s="47">
        <v>43544</v>
      </c>
      <c r="F317" s="47">
        <v>43545</v>
      </c>
      <c r="G317" s="47">
        <v>43558</v>
      </c>
      <c r="H317" s="47">
        <v>43572</v>
      </c>
      <c r="I317" s="47">
        <v>43552</v>
      </c>
      <c r="J317" s="67" t="s">
        <v>12</v>
      </c>
      <c r="K317" s="21"/>
      <c r="L317" s="48" t="s">
        <v>78</v>
      </c>
      <c r="M317" s="21"/>
      <c r="N317" s="22" t="s">
        <v>10</v>
      </c>
      <c r="O317" s="19"/>
      <c r="P317" s="22"/>
      <c r="Q317" s="38"/>
      <c r="R317" s="19"/>
      <c r="Y317" s="31"/>
      <c r="Z317" s="31"/>
      <c r="AC317" s="31"/>
    </row>
    <row r="318" spans="1:29" s="24" customFormat="1" ht="30" customHeight="1" x14ac:dyDescent="0.2">
      <c r="A318" s="22" t="s">
        <v>407</v>
      </c>
      <c r="B318" s="38" t="s">
        <v>1617</v>
      </c>
      <c r="C318" s="22" t="s">
        <v>45</v>
      </c>
      <c r="D318" s="19"/>
      <c r="E318" s="47">
        <v>43544</v>
      </c>
      <c r="F318" s="47">
        <v>43545</v>
      </c>
      <c r="G318" s="47">
        <v>43558</v>
      </c>
      <c r="H318" s="47">
        <v>43572</v>
      </c>
      <c r="I318" s="47">
        <v>43550</v>
      </c>
      <c r="J318" s="67" t="s">
        <v>12</v>
      </c>
      <c r="K318" s="21"/>
      <c r="L318" s="48" t="s">
        <v>78</v>
      </c>
      <c r="M318" s="21"/>
      <c r="N318" s="22" t="s">
        <v>10</v>
      </c>
      <c r="O318" s="19"/>
      <c r="P318" s="22"/>
      <c r="Q318" s="38"/>
      <c r="R318" s="19"/>
      <c r="Y318" s="31"/>
      <c r="Z318" s="31"/>
      <c r="AC318" s="31"/>
    </row>
    <row r="319" spans="1:29" s="24" customFormat="1" ht="30" customHeight="1" x14ac:dyDescent="0.2">
      <c r="A319" s="22" t="s">
        <v>408</v>
      </c>
      <c r="B319" s="38" t="s">
        <v>1616</v>
      </c>
      <c r="C319" s="22" t="s">
        <v>45</v>
      </c>
      <c r="D319" s="19"/>
      <c r="E319" s="47">
        <v>43544</v>
      </c>
      <c r="F319" s="47">
        <v>43545</v>
      </c>
      <c r="G319" s="47">
        <v>43558</v>
      </c>
      <c r="H319" s="47">
        <v>43572</v>
      </c>
      <c r="I319" s="47">
        <v>43544</v>
      </c>
      <c r="J319" s="67" t="s">
        <v>12</v>
      </c>
      <c r="K319" s="21"/>
      <c r="L319" s="48" t="s">
        <v>78</v>
      </c>
      <c r="M319" s="21"/>
      <c r="N319" s="22" t="s">
        <v>13</v>
      </c>
      <c r="O319" s="19"/>
      <c r="P319" s="22" t="s">
        <v>2217</v>
      </c>
      <c r="Q319" s="38"/>
      <c r="R319" s="19"/>
      <c r="Y319" s="31"/>
      <c r="Z319" s="31"/>
      <c r="AC319" s="31"/>
    </row>
    <row r="320" spans="1:29" s="24" customFormat="1" ht="30" customHeight="1" x14ac:dyDescent="0.2">
      <c r="A320" s="22" t="s">
        <v>409</v>
      </c>
      <c r="B320" s="38" t="s">
        <v>1618</v>
      </c>
      <c r="C320" s="22" t="s">
        <v>45</v>
      </c>
      <c r="D320" s="19"/>
      <c r="E320" s="47">
        <v>43544</v>
      </c>
      <c r="F320" s="47">
        <v>43545</v>
      </c>
      <c r="G320" s="47">
        <v>43558</v>
      </c>
      <c r="H320" s="47">
        <v>43572</v>
      </c>
      <c r="I320" s="47">
        <v>43549</v>
      </c>
      <c r="J320" s="67" t="s">
        <v>12</v>
      </c>
      <c r="K320" s="21"/>
      <c r="L320" s="48" t="s">
        <v>78</v>
      </c>
      <c r="M320" s="21"/>
      <c r="N320" s="22" t="s">
        <v>10</v>
      </c>
      <c r="O320" s="19"/>
      <c r="P320" s="22"/>
      <c r="Q320" s="38"/>
      <c r="R320" s="19"/>
      <c r="Y320" s="31"/>
      <c r="Z320" s="31"/>
      <c r="AC320" s="31"/>
    </row>
    <row r="321" spans="1:29" s="24" customFormat="1" ht="30" customHeight="1" x14ac:dyDescent="0.2">
      <c r="A321" s="22" t="s">
        <v>410</v>
      </c>
      <c r="B321" s="38" t="s">
        <v>1619</v>
      </c>
      <c r="C321" s="22" t="s">
        <v>45</v>
      </c>
      <c r="D321" s="19"/>
      <c r="E321" s="47">
        <v>43544</v>
      </c>
      <c r="F321" s="47">
        <v>43545</v>
      </c>
      <c r="G321" s="47">
        <v>43558</v>
      </c>
      <c r="H321" s="47">
        <v>43572</v>
      </c>
      <c r="I321" s="47">
        <v>43546</v>
      </c>
      <c r="J321" s="67" t="s">
        <v>12</v>
      </c>
      <c r="K321" s="21"/>
      <c r="L321" s="48" t="s">
        <v>78</v>
      </c>
      <c r="M321" s="21"/>
      <c r="N321" s="22" t="s">
        <v>13</v>
      </c>
      <c r="O321" s="19"/>
      <c r="P321" s="22" t="s">
        <v>40</v>
      </c>
      <c r="Q321" s="38"/>
      <c r="R321" s="19"/>
      <c r="Y321" s="31"/>
      <c r="Z321" s="31"/>
      <c r="AC321" s="31"/>
    </row>
    <row r="322" spans="1:29" s="24" customFormat="1" ht="30" customHeight="1" x14ac:dyDescent="0.2">
      <c r="A322" s="22" t="s">
        <v>411</v>
      </c>
      <c r="B322" s="38" t="s">
        <v>1616</v>
      </c>
      <c r="C322" s="22" t="s">
        <v>45</v>
      </c>
      <c r="D322" s="19"/>
      <c r="E322" s="47">
        <v>43544</v>
      </c>
      <c r="F322" s="47">
        <v>43545</v>
      </c>
      <c r="G322" s="47">
        <v>43558</v>
      </c>
      <c r="H322" s="47">
        <v>43572</v>
      </c>
      <c r="I322" s="47">
        <v>43544</v>
      </c>
      <c r="J322" s="67" t="s">
        <v>12</v>
      </c>
      <c r="K322" s="21"/>
      <c r="L322" s="48" t="s">
        <v>78</v>
      </c>
      <c r="M322" s="21"/>
      <c r="N322" s="22" t="s">
        <v>13</v>
      </c>
      <c r="O322" s="19"/>
      <c r="P322" s="22" t="s">
        <v>2217</v>
      </c>
      <c r="Q322" s="38"/>
      <c r="R322" s="19"/>
      <c r="Y322" s="31"/>
      <c r="Z322" s="31"/>
      <c r="AC322" s="31"/>
    </row>
    <row r="323" spans="1:29" s="24" customFormat="1" ht="30" customHeight="1" x14ac:dyDescent="0.2">
      <c r="A323" s="22" t="s">
        <v>412</v>
      </c>
      <c r="B323" s="38" t="s">
        <v>1620</v>
      </c>
      <c r="C323" s="22" t="s">
        <v>45</v>
      </c>
      <c r="D323" s="19"/>
      <c r="E323" s="47">
        <v>43544</v>
      </c>
      <c r="F323" s="47">
        <v>43545</v>
      </c>
      <c r="G323" s="47">
        <v>43558</v>
      </c>
      <c r="H323" s="47">
        <v>43572</v>
      </c>
      <c r="I323" s="47">
        <v>43545</v>
      </c>
      <c r="J323" s="67" t="s">
        <v>12</v>
      </c>
      <c r="K323" s="21"/>
      <c r="L323" s="48" t="s">
        <v>78</v>
      </c>
      <c r="M323" s="21"/>
      <c r="N323" s="22" t="s">
        <v>10</v>
      </c>
      <c r="O323" s="19"/>
      <c r="P323" s="22"/>
      <c r="Q323" s="38"/>
      <c r="R323" s="19"/>
      <c r="Y323" s="31"/>
      <c r="Z323" s="31"/>
      <c r="AC323" s="31"/>
    </row>
    <row r="324" spans="1:29" s="24" customFormat="1" ht="30" customHeight="1" x14ac:dyDescent="0.2">
      <c r="A324" s="22" t="s">
        <v>413</v>
      </c>
      <c r="B324" s="38" t="s">
        <v>1621</v>
      </c>
      <c r="C324" s="22" t="s">
        <v>45</v>
      </c>
      <c r="D324" s="19"/>
      <c r="E324" s="47">
        <v>43544</v>
      </c>
      <c r="F324" s="47">
        <v>43545</v>
      </c>
      <c r="G324" s="47">
        <v>43558</v>
      </c>
      <c r="H324" s="47">
        <v>43572</v>
      </c>
      <c r="I324" s="47">
        <v>43572</v>
      </c>
      <c r="J324" s="67" t="s">
        <v>12</v>
      </c>
      <c r="K324" s="21"/>
      <c r="L324" s="48" t="s">
        <v>78</v>
      </c>
      <c r="M324" s="21"/>
      <c r="N324" s="22" t="s">
        <v>19</v>
      </c>
      <c r="O324" s="19"/>
      <c r="P324" s="22"/>
      <c r="Q324" s="38"/>
      <c r="R324" s="19"/>
      <c r="Y324" s="31"/>
      <c r="Z324" s="31"/>
      <c r="AC324" s="31"/>
    </row>
    <row r="325" spans="1:29" s="24" customFormat="1" ht="30" customHeight="1" x14ac:dyDescent="0.2">
      <c r="A325" s="22" t="s">
        <v>414</v>
      </c>
      <c r="B325" s="38" t="s">
        <v>1622</v>
      </c>
      <c r="C325" s="22" t="s">
        <v>45</v>
      </c>
      <c r="D325" s="19"/>
      <c r="E325" s="47">
        <v>43544</v>
      </c>
      <c r="F325" s="47">
        <v>43545</v>
      </c>
      <c r="G325" s="47">
        <v>43558</v>
      </c>
      <c r="H325" s="47">
        <v>43572</v>
      </c>
      <c r="I325" s="47">
        <v>43551</v>
      </c>
      <c r="J325" s="67" t="s">
        <v>12</v>
      </c>
      <c r="K325" s="21"/>
      <c r="L325" s="48" t="s">
        <v>78</v>
      </c>
      <c r="M325" s="21"/>
      <c r="N325" s="22" t="s">
        <v>10</v>
      </c>
      <c r="O325" s="19"/>
      <c r="P325" s="22"/>
      <c r="Q325" s="38"/>
      <c r="R325" s="19"/>
      <c r="Y325" s="31"/>
      <c r="Z325" s="31"/>
      <c r="AC325" s="31"/>
    </row>
    <row r="326" spans="1:29" s="24" customFormat="1" ht="30" customHeight="1" x14ac:dyDescent="0.2">
      <c r="A326" s="22" t="s">
        <v>415</v>
      </c>
      <c r="B326" s="38" t="s">
        <v>1623</v>
      </c>
      <c r="C326" s="22" t="s">
        <v>45</v>
      </c>
      <c r="D326" s="19"/>
      <c r="E326" s="47">
        <v>43545</v>
      </c>
      <c r="F326" s="47">
        <v>43546</v>
      </c>
      <c r="G326" s="47">
        <v>43559</v>
      </c>
      <c r="H326" s="47">
        <v>43573</v>
      </c>
      <c r="I326" s="47">
        <v>43557</v>
      </c>
      <c r="J326" s="67" t="s">
        <v>12</v>
      </c>
      <c r="K326" s="21"/>
      <c r="L326" s="48" t="s">
        <v>78</v>
      </c>
      <c r="M326" s="21"/>
      <c r="N326" s="22" t="s">
        <v>10</v>
      </c>
      <c r="O326" s="19"/>
      <c r="P326" s="22"/>
      <c r="Q326" s="38"/>
      <c r="R326" s="19"/>
      <c r="Y326" s="31"/>
      <c r="Z326" s="31"/>
      <c r="AC326" s="31"/>
    </row>
    <row r="327" spans="1:29" s="24" customFormat="1" ht="30" customHeight="1" x14ac:dyDescent="0.2">
      <c r="A327" s="22" t="s">
        <v>416</v>
      </c>
      <c r="B327" s="38" t="s">
        <v>1624</v>
      </c>
      <c r="C327" s="22" t="s">
        <v>45</v>
      </c>
      <c r="D327" s="19"/>
      <c r="E327" s="47">
        <v>43545</v>
      </c>
      <c r="F327" s="47">
        <v>43546</v>
      </c>
      <c r="G327" s="47">
        <v>43559</v>
      </c>
      <c r="H327" s="47">
        <v>43573</v>
      </c>
      <c r="I327" s="47">
        <v>43560</v>
      </c>
      <c r="J327" s="67" t="s">
        <v>12</v>
      </c>
      <c r="K327" s="21"/>
      <c r="L327" s="48" t="s">
        <v>78</v>
      </c>
      <c r="M327" s="21"/>
      <c r="N327" s="22" t="s">
        <v>13</v>
      </c>
      <c r="O327" s="19"/>
      <c r="P327" s="22" t="s">
        <v>16</v>
      </c>
      <c r="Q327" s="38"/>
      <c r="R327" s="19"/>
      <c r="Y327" s="31"/>
      <c r="Z327" s="31"/>
      <c r="AC327" s="31"/>
    </row>
    <row r="328" spans="1:29" s="24" customFormat="1" ht="30" customHeight="1" x14ac:dyDescent="0.2">
      <c r="A328" s="22" t="s">
        <v>417</v>
      </c>
      <c r="B328" s="38" t="s">
        <v>1625</v>
      </c>
      <c r="C328" s="22" t="s">
        <v>45</v>
      </c>
      <c r="D328" s="19"/>
      <c r="E328" s="47">
        <v>43545</v>
      </c>
      <c r="F328" s="47">
        <v>43546</v>
      </c>
      <c r="G328" s="47">
        <v>43559</v>
      </c>
      <c r="H328" s="47">
        <v>43573</v>
      </c>
      <c r="I328" s="47">
        <v>43564</v>
      </c>
      <c r="J328" s="61" t="s">
        <v>12</v>
      </c>
      <c r="K328" s="21"/>
      <c r="L328" s="48" t="s">
        <v>78</v>
      </c>
      <c r="M328" s="21"/>
      <c r="N328" s="22" t="s">
        <v>10</v>
      </c>
      <c r="O328" s="19"/>
      <c r="P328" s="22"/>
      <c r="Q328" s="38"/>
      <c r="R328" s="19"/>
      <c r="Y328" s="31"/>
      <c r="Z328" s="31"/>
      <c r="AC328" s="31"/>
    </row>
    <row r="329" spans="1:29" s="24" customFormat="1" ht="30" customHeight="1" x14ac:dyDescent="0.2">
      <c r="A329" s="22" t="s">
        <v>418</v>
      </c>
      <c r="B329" s="38" t="s">
        <v>1626</v>
      </c>
      <c r="C329" s="22" t="s">
        <v>45</v>
      </c>
      <c r="D329" s="19"/>
      <c r="E329" s="47">
        <v>43545</v>
      </c>
      <c r="F329" s="47">
        <v>43546</v>
      </c>
      <c r="G329" s="47">
        <v>43559</v>
      </c>
      <c r="H329" s="47">
        <v>43573</v>
      </c>
      <c r="I329" s="47">
        <v>43545</v>
      </c>
      <c r="J329" s="67" t="s">
        <v>12</v>
      </c>
      <c r="K329" s="21"/>
      <c r="L329" s="48" t="s">
        <v>78</v>
      </c>
      <c r="M329" s="21"/>
      <c r="N329" s="22" t="s">
        <v>10</v>
      </c>
      <c r="O329" s="19"/>
      <c r="P329" s="22"/>
      <c r="Q329" s="38"/>
      <c r="R329" s="19"/>
      <c r="Y329" s="31"/>
      <c r="Z329" s="31"/>
      <c r="AC329" s="31"/>
    </row>
    <row r="330" spans="1:29" s="24" customFormat="1" ht="30" customHeight="1" x14ac:dyDescent="0.2">
      <c r="A330" s="22" t="s">
        <v>419</v>
      </c>
      <c r="B330" s="38" t="s">
        <v>1626</v>
      </c>
      <c r="C330" s="22" t="s">
        <v>45</v>
      </c>
      <c r="D330" s="19"/>
      <c r="E330" s="47">
        <v>43545</v>
      </c>
      <c r="F330" s="47">
        <v>43546</v>
      </c>
      <c r="G330" s="47">
        <v>43559</v>
      </c>
      <c r="H330" s="47">
        <v>43573</v>
      </c>
      <c r="I330" s="47">
        <v>43552</v>
      </c>
      <c r="J330" s="67" t="s">
        <v>12</v>
      </c>
      <c r="K330" s="21"/>
      <c r="L330" s="48" t="s">
        <v>78</v>
      </c>
      <c r="M330" s="21"/>
      <c r="N330" s="22" t="s">
        <v>10</v>
      </c>
      <c r="O330" s="19"/>
      <c r="P330" s="22"/>
      <c r="Q330" s="38"/>
      <c r="R330" s="19"/>
      <c r="Y330" s="31"/>
      <c r="Z330" s="31"/>
      <c r="AC330" s="31"/>
    </row>
    <row r="331" spans="1:29" s="24" customFormat="1" ht="30" customHeight="1" x14ac:dyDescent="0.2">
      <c r="A331" s="22" t="s">
        <v>420</v>
      </c>
      <c r="B331" s="38" t="s">
        <v>1276</v>
      </c>
      <c r="C331" s="22" t="s">
        <v>45</v>
      </c>
      <c r="D331" s="19"/>
      <c r="E331" s="47">
        <v>43545</v>
      </c>
      <c r="F331" s="47">
        <v>43546</v>
      </c>
      <c r="G331" s="47">
        <v>43559</v>
      </c>
      <c r="H331" s="47">
        <v>43573</v>
      </c>
      <c r="I331" s="47">
        <v>43545</v>
      </c>
      <c r="J331" s="61" t="s">
        <v>12</v>
      </c>
      <c r="K331" s="21"/>
      <c r="L331" s="48" t="s">
        <v>78</v>
      </c>
      <c r="M331" s="21"/>
      <c r="N331" s="22" t="s">
        <v>13</v>
      </c>
      <c r="O331" s="19"/>
      <c r="P331" s="22" t="s">
        <v>62</v>
      </c>
      <c r="Q331" s="38"/>
      <c r="R331" s="19"/>
      <c r="Y331" s="31"/>
      <c r="Z331" s="31"/>
      <c r="AC331" s="31"/>
    </row>
    <row r="332" spans="1:29" s="24" customFormat="1" ht="30" customHeight="1" x14ac:dyDescent="0.2">
      <c r="A332" s="22" t="s">
        <v>421</v>
      </c>
      <c r="B332" s="38" t="s">
        <v>1627</v>
      </c>
      <c r="C332" s="22" t="s">
        <v>45</v>
      </c>
      <c r="D332" s="19"/>
      <c r="E332" s="47">
        <v>43545</v>
      </c>
      <c r="F332" s="47">
        <v>43546</v>
      </c>
      <c r="G332" s="47">
        <v>43559</v>
      </c>
      <c r="H332" s="47">
        <v>43573</v>
      </c>
      <c r="I332" s="47">
        <v>43549</v>
      </c>
      <c r="J332" s="61" t="s">
        <v>12</v>
      </c>
      <c r="K332" s="21"/>
      <c r="L332" s="48" t="s">
        <v>78</v>
      </c>
      <c r="M332" s="21"/>
      <c r="N332" s="22" t="s">
        <v>10</v>
      </c>
      <c r="O332" s="19"/>
      <c r="P332" s="22"/>
      <c r="Q332" s="38"/>
      <c r="R332" s="19"/>
      <c r="Y332" s="31"/>
      <c r="Z332" s="31"/>
      <c r="AC332" s="31"/>
    </row>
    <row r="333" spans="1:29" s="24" customFormat="1" ht="30" customHeight="1" x14ac:dyDescent="0.2">
      <c r="A333" s="22" t="s">
        <v>422</v>
      </c>
      <c r="B333" s="38" t="s">
        <v>1628</v>
      </c>
      <c r="C333" s="22" t="s">
        <v>45</v>
      </c>
      <c r="D333" s="19"/>
      <c r="E333" s="47">
        <v>43545</v>
      </c>
      <c r="F333" s="47">
        <v>43546</v>
      </c>
      <c r="G333" s="47">
        <v>43559</v>
      </c>
      <c r="H333" s="47">
        <v>43573</v>
      </c>
      <c r="I333" s="47">
        <v>43552</v>
      </c>
      <c r="J333" s="67" t="s">
        <v>12</v>
      </c>
      <c r="K333" s="21"/>
      <c r="L333" s="48" t="s">
        <v>78</v>
      </c>
      <c r="M333" s="21"/>
      <c r="N333" s="22" t="s">
        <v>10</v>
      </c>
      <c r="O333" s="19"/>
      <c r="P333" s="22"/>
      <c r="Q333" s="38"/>
      <c r="R333" s="19"/>
      <c r="Y333" s="31"/>
      <c r="Z333" s="31"/>
      <c r="AC333" s="31"/>
    </row>
    <row r="334" spans="1:29" s="24" customFormat="1" ht="30" customHeight="1" x14ac:dyDescent="0.2">
      <c r="A334" s="22" t="s">
        <v>423</v>
      </c>
      <c r="B334" s="38" t="s">
        <v>1629</v>
      </c>
      <c r="C334" s="22" t="s">
        <v>45</v>
      </c>
      <c r="D334" s="19"/>
      <c r="E334" s="47">
        <v>43545</v>
      </c>
      <c r="F334" s="47">
        <v>43546</v>
      </c>
      <c r="G334" s="47">
        <v>43559</v>
      </c>
      <c r="H334" s="47">
        <v>43573</v>
      </c>
      <c r="I334" s="47">
        <v>43557</v>
      </c>
      <c r="J334" s="67" t="s">
        <v>12</v>
      </c>
      <c r="K334" s="21"/>
      <c r="L334" s="48" t="s">
        <v>78</v>
      </c>
      <c r="M334" s="21"/>
      <c r="N334" s="22" t="s">
        <v>10</v>
      </c>
      <c r="O334" s="19"/>
      <c r="P334" s="22"/>
      <c r="Q334" s="38"/>
      <c r="R334" s="19"/>
      <c r="Y334" s="31"/>
      <c r="Z334" s="31"/>
      <c r="AC334" s="31"/>
    </row>
    <row r="335" spans="1:29" s="24" customFormat="1" ht="30" customHeight="1" x14ac:dyDescent="0.2">
      <c r="A335" s="22" t="s">
        <v>424</v>
      </c>
      <c r="B335" s="38" t="s">
        <v>1630</v>
      </c>
      <c r="C335" s="22" t="s">
        <v>45</v>
      </c>
      <c r="D335" s="19"/>
      <c r="E335" s="47">
        <v>43545</v>
      </c>
      <c r="F335" s="47">
        <v>43546</v>
      </c>
      <c r="G335" s="47">
        <v>43559</v>
      </c>
      <c r="H335" s="47">
        <v>43573</v>
      </c>
      <c r="I335" s="47">
        <v>43551</v>
      </c>
      <c r="J335" s="67" t="s">
        <v>12</v>
      </c>
      <c r="K335" s="21"/>
      <c r="L335" s="48" t="s">
        <v>78</v>
      </c>
      <c r="M335" s="21"/>
      <c r="N335" s="22" t="s">
        <v>10</v>
      </c>
      <c r="O335" s="19"/>
      <c r="P335" s="22"/>
      <c r="Q335" s="38"/>
      <c r="R335" s="19"/>
      <c r="Y335" s="31"/>
      <c r="Z335" s="31"/>
      <c r="AC335" s="31"/>
    </row>
    <row r="336" spans="1:29" s="24" customFormat="1" ht="30" customHeight="1" x14ac:dyDescent="0.2">
      <c r="A336" s="22" t="s">
        <v>425</v>
      </c>
      <c r="B336" s="38" t="s">
        <v>1631</v>
      </c>
      <c r="C336" s="22" t="s">
        <v>45</v>
      </c>
      <c r="D336" s="19"/>
      <c r="E336" s="47">
        <v>43545</v>
      </c>
      <c r="F336" s="47">
        <v>43546</v>
      </c>
      <c r="G336" s="47">
        <v>43559</v>
      </c>
      <c r="H336" s="47">
        <v>43573</v>
      </c>
      <c r="I336" s="47">
        <v>43572</v>
      </c>
      <c r="J336" s="67" t="s">
        <v>12</v>
      </c>
      <c r="K336" s="21"/>
      <c r="L336" s="48" t="s">
        <v>78</v>
      </c>
      <c r="M336" s="21"/>
      <c r="N336" s="22" t="s">
        <v>10</v>
      </c>
      <c r="O336" s="19"/>
      <c r="P336" s="22"/>
      <c r="Q336" s="38"/>
      <c r="R336" s="19"/>
      <c r="Y336" s="31"/>
      <c r="Z336" s="31"/>
      <c r="AC336" s="31"/>
    </row>
    <row r="337" spans="1:29" s="24" customFormat="1" ht="30" customHeight="1" x14ac:dyDescent="0.2">
      <c r="A337" s="22" t="s">
        <v>426</v>
      </c>
      <c r="B337" s="38" t="s">
        <v>1632</v>
      </c>
      <c r="C337" s="22" t="s">
        <v>45</v>
      </c>
      <c r="D337" s="19"/>
      <c r="E337" s="47">
        <v>43545</v>
      </c>
      <c r="F337" s="47">
        <v>43546</v>
      </c>
      <c r="G337" s="47">
        <v>43559</v>
      </c>
      <c r="H337" s="47">
        <v>43573</v>
      </c>
      <c r="I337" s="47">
        <v>43564</v>
      </c>
      <c r="J337" s="67" t="s">
        <v>12</v>
      </c>
      <c r="K337" s="21"/>
      <c r="L337" s="48" t="s">
        <v>78</v>
      </c>
      <c r="M337" s="21"/>
      <c r="N337" s="22" t="s">
        <v>19</v>
      </c>
      <c r="O337" s="19"/>
      <c r="P337" s="22"/>
      <c r="Q337" s="38"/>
      <c r="R337" s="19"/>
      <c r="Y337" s="31"/>
      <c r="Z337" s="31"/>
      <c r="AC337" s="31"/>
    </row>
    <row r="338" spans="1:29" s="24" customFormat="1" ht="30" customHeight="1" x14ac:dyDescent="0.2">
      <c r="A338" s="22" t="s">
        <v>427</v>
      </c>
      <c r="B338" s="38" t="s">
        <v>1633</v>
      </c>
      <c r="C338" s="22" t="s">
        <v>45</v>
      </c>
      <c r="D338" s="19"/>
      <c r="E338" s="47">
        <v>43545</v>
      </c>
      <c r="F338" s="47">
        <v>43546</v>
      </c>
      <c r="G338" s="47">
        <v>43559</v>
      </c>
      <c r="H338" s="47">
        <v>43573</v>
      </c>
      <c r="I338" s="47">
        <v>43552</v>
      </c>
      <c r="J338" s="67" t="s">
        <v>12</v>
      </c>
      <c r="K338" s="21"/>
      <c r="L338" s="48" t="s">
        <v>78</v>
      </c>
      <c r="M338" s="21"/>
      <c r="N338" s="22" t="s">
        <v>10</v>
      </c>
      <c r="O338" s="19"/>
      <c r="P338" s="22"/>
      <c r="Q338" s="38"/>
      <c r="R338" s="19"/>
      <c r="Y338" s="31"/>
      <c r="Z338" s="31"/>
      <c r="AC338" s="31"/>
    </row>
    <row r="339" spans="1:29" s="24" customFormat="1" ht="30" customHeight="1" x14ac:dyDescent="0.2">
      <c r="A339" s="22" t="s">
        <v>428</v>
      </c>
      <c r="B339" s="38" t="s">
        <v>1634</v>
      </c>
      <c r="C339" s="22" t="s">
        <v>45</v>
      </c>
      <c r="D339" s="19"/>
      <c r="E339" s="47">
        <v>43545</v>
      </c>
      <c r="F339" s="47">
        <v>43546</v>
      </c>
      <c r="G339" s="47">
        <v>43559</v>
      </c>
      <c r="H339" s="47">
        <v>43573</v>
      </c>
      <c r="I339" s="47">
        <v>43563</v>
      </c>
      <c r="J339" s="67" t="s">
        <v>12</v>
      </c>
      <c r="K339" s="21"/>
      <c r="L339" s="48" t="s">
        <v>78</v>
      </c>
      <c r="M339" s="21"/>
      <c r="N339" s="22" t="s">
        <v>10</v>
      </c>
      <c r="O339" s="19"/>
      <c r="P339" s="22"/>
      <c r="Q339" s="38"/>
      <c r="R339" s="19"/>
      <c r="Y339" s="31"/>
      <c r="Z339" s="31"/>
      <c r="AC339" s="31"/>
    </row>
    <row r="340" spans="1:29" s="24" customFormat="1" ht="30" customHeight="1" x14ac:dyDescent="0.2">
      <c r="A340" s="22" t="s">
        <v>429</v>
      </c>
      <c r="B340" s="38" t="s">
        <v>1635</v>
      </c>
      <c r="C340" s="22" t="s">
        <v>45</v>
      </c>
      <c r="D340" s="19"/>
      <c r="E340" s="47">
        <v>43546</v>
      </c>
      <c r="F340" s="47">
        <v>43549</v>
      </c>
      <c r="G340" s="47">
        <v>43560</v>
      </c>
      <c r="H340" s="47">
        <v>43577</v>
      </c>
      <c r="I340" s="47">
        <v>43551</v>
      </c>
      <c r="J340" s="67" t="s">
        <v>12</v>
      </c>
      <c r="K340" s="21"/>
      <c r="L340" s="48" t="s">
        <v>78</v>
      </c>
      <c r="M340" s="21"/>
      <c r="N340" s="22" t="s">
        <v>10</v>
      </c>
      <c r="O340" s="19"/>
      <c r="P340" s="22"/>
      <c r="Q340" s="38"/>
      <c r="R340" s="19"/>
      <c r="Y340" s="31"/>
      <c r="Z340" s="31"/>
      <c r="AC340" s="31"/>
    </row>
    <row r="341" spans="1:29" s="24" customFormat="1" ht="30" customHeight="1" x14ac:dyDescent="0.2">
      <c r="A341" s="22" t="s">
        <v>430</v>
      </c>
      <c r="B341" s="38" t="s">
        <v>1636</v>
      </c>
      <c r="C341" s="22" t="s">
        <v>45</v>
      </c>
      <c r="D341" s="19"/>
      <c r="E341" s="47">
        <v>43549</v>
      </c>
      <c r="F341" s="47">
        <v>43550</v>
      </c>
      <c r="G341" s="47">
        <v>43563</v>
      </c>
      <c r="H341" s="47">
        <v>43577</v>
      </c>
      <c r="I341" s="47">
        <v>43566</v>
      </c>
      <c r="J341" s="67" t="s">
        <v>12</v>
      </c>
      <c r="K341" s="21"/>
      <c r="L341" s="48" t="s">
        <v>78</v>
      </c>
      <c r="M341" s="21"/>
      <c r="N341" s="22" t="s">
        <v>11</v>
      </c>
      <c r="O341" s="19"/>
      <c r="P341" s="22" t="s">
        <v>70</v>
      </c>
      <c r="Q341" s="38"/>
      <c r="R341" s="19"/>
      <c r="Y341" s="31"/>
      <c r="Z341" s="31"/>
      <c r="AC341" s="31"/>
    </row>
    <row r="342" spans="1:29" s="24" customFormat="1" ht="30" customHeight="1" x14ac:dyDescent="0.2">
      <c r="A342" s="22" t="s">
        <v>431</v>
      </c>
      <c r="B342" s="38" t="s">
        <v>1637</v>
      </c>
      <c r="C342" s="22" t="s">
        <v>45</v>
      </c>
      <c r="D342" s="19"/>
      <c r="E342" s="47">
        <v>43549</v>
      </c>
      <c r="F342" s="47">
        <v>43550</v>
      </c>
      <c r="G342" s="47">
        <v>43563</v>
      </c>
      <c r="H342" s="47">
        <v>43577</v>
      </c>
      <c r="I342" s="47">
        <v>43552</v>
      </c>
      <c r="J342" s="67" t="s">
        <v>12</v>
      </c>
      <c r="K342" s="21"/>
      <c r="L342" s="48" t="s">
        <v>78</v>
      </c>
      <c r="M342" s="21"/>
      <c r="N342" s="22" t="s">
        <v>10</v>
      </c>
      <c r="O342" s="19"/>
      <c r="P342" s="22"/>
      <c r="Q342" s="38"/>
      <c r="R342" s="19"/>
      <c r="Y342" s="31"/>
      <c r="Z342" s="31"/>
      <c r="AC342" s="31"/>
    </row>
    <row r="343" spans="1:29" s="24" customFormat="1" ht="30" customHeight="1" x14ac:dyDescent="0.2">
      <c r="A343" s="22" t="s">
        <v>432</v>
      </c>
      <c r="B343" s="38" t="s">
        <v>1638</v>
      </c>
      <c r="C343" s="22" t="s">
        <v>45</v>
      </c>
      <c r="D343" s="19"/>
      <c r="E343" s="47">
        <v>43549</v>
      </c>
      <c r="F343" s="47">
        <v>43550</v>
      </c>
      <c r="G343" s="47">
        <v>43563</v>
      </c>
      <c r="H343" s="47">
        <v>43577</v>
      </c>
      <c r="I343" s="47">
        <v>43550</v>
      </c>
      <c r="J343" s="67" t="s">
        <v>12</v>
      </c>
      <c r="K343" s="21"/>
      <c r="L343" s="48" t="s">
        <v>78</v>
      </c>
      <c r="M343" s="21"/>
      <c r="N343" s="22" t="s">
        <v>10</v>
      </c>
      <c r="O343" s="19"/>
      <c r="P343" s="22"/>
      <c r="Q343" s="38"/>
      <c r="R343" s="19"/>
      <c r="Y343" s="31"/>
      <c r="Z343" s="31"/>
      <c r="AC343" s="31"/>
    </row>
    <row r="344" spans="1:29" s="24" customFormat="1" ht="30" customHeight="1" x14ac:dyDescent="0.2">
      <c r="A344" s="22" t="s">
        <v>433</v>
      </c>
      <c r="B344" s="38" t="s">
        <v>1639</v>
      </c>
      <c r="C344" s="22" t="s">
        <v>45</v>
      </c>
      <c r="D344" s="19"/>
      <c r="E344" s="47">
        <v>43550</v>
      </c>
      <c r="F344" s="47">
        <v>43551</v>
      </c>
      <c r="G344" s="47">
        <v>43564</v>
      </c>
      <c r="H344" s="47">
        <v>43578</v>
      </c>
      <c r="I344" s="47">
        <v>43564</v>
      </c>
      <c r="J344" s="61" t="s">
        <v>12</v>
      </c>
      <c r="K344" s="21"/>
      <c r="L344" s="48" t="s">
        <v>78</v>
      </c>
      <c r="M344" s="21"/>
      <c r="N344" s="22" t="s">
        <v>10</v>
      </c>
      <c r="O344" s="19"/>
      <c r="P344" s="22"/>
      <c r="Q344" s="38"/>
      <c r="R344" s="19"/>
      <c r="Y344" s="31"/>
      <c r="Z344" s="31"/>
      <c r="AC344" s="31"/>
    </row>
    <row r="345" spans="1:29" s="24" customFormat="1" ht="30" customHeight="1" x14ac:dyDescent="0.2">
      <c r="A345" s="22" t="s">
        <v>434</v>
      </c>
      <c r="B345" s="38" t="s">
        <v>1640</v>
      </c>
      <c r="C345" s="22" t="s">
        <v>45</v>
      </c>
      <c r="D345" s="19"/>
      <c r="E345" s="47">
        <v>43550</v>
      </c>
      <c r="F345" s="47">
        <v>43551</v>
      </c>
      <c r="G345" s="47">
        <v>43564</v>
      </c>
      <c r="H345" s="47">
        <v>43578</v>
      </c>
      <c r="I345" s="47">
        <v>43563</v>
      </c>
      <c r="J345" s="61" t="s">
        <v>12</v>
      </c>
      <c r="K345" s="21"/>
      <c r="L345" s="48" t="s">
        <v>78</v>
      </c>
      <c r="M345" s="21"/>
      <c r="N345" s="22" t="s">
        <v>10</v>
      </c>
      <c r="O345" s="19"/>
      <c r="P345" s="22"/>
      <c r="Q345" s="38"/>
      <c r="R345" s="19"/>
      <c r="Y345" s="31"/>
      <c r="Z345" s="31"/>
      <c r="AC345" s="31"/>
    </row>
    <row r="346" spans="1:29" s="24" customFormat="1" ht="30" customHeight="1" x14ac:dyDescent="0.2">
      <c r="A346" s="22" t="s">
        <v>435</v>
      </c>
      <c r="B346" s="38" t="s">
        <v>1641</v>
      </c>
      <c r="C346" s="22" t="s">
        <v>45</v>
      </c>
      <c r="D346" s="19"/>
      <c r="E346" s="47">
        <v>43550</v>
      </c>
      <c r="F346" s="47">
        <v>43551</v>
      </c>
      <c r="G346" s="47">
        <v>43564</v>
      </c>
      <c r="H346" s="47">
        <v>43578</v>
      </c>
      <c r="I346" s="47">
        <v>43550</v>
      </c>
      <c r="J346" s="61" t="s">
        <v>12</v>
      </c>
      <c r="K346" s="21"/>
      <c r="L346" s="48" t="s">
        <v>78</v>
      </c>
      <c r="M346" s="21"/>
      <c r="N346" s="22" t="s">
        <v>13</v>
      </c>
      <c r="O346" s="19"/>
      <c r="P346" s="22" t="s">
        <v>62</v>
      </c>
      <c r="Q346" s="38"/>
      <c r="R346" s="19"/>
      <c r="Y346" s="31"/>
      <c r="Z346" s="31"/>
      <c r="AC346" s="31"/>
    </row>
    <row r="347" spans="1:29" s="24" customFormat="1" ht="30" customHeight="1" x14ac:dyDescent="0.2">
      <c r="A347" s="22" t="s">
        <v>436</v>
      </c>
      <c r="B347" s="38" t="s">
        <v>1642</v>
      </c>
      <c r="C347" s="22" t="s">
        <v>45</v>
      </c>
      <c r="D347" s="19"/>
      <c r="E347" s="47">
        <v>43550</v>
      </c>
      <c r="F347" s="47">
        <v>43551</v>
      </c>
      <c r="G347" s="47">
        <v>43564</v>
      </c>
      <c r="H347" s="47">
        <v>43578</v>
      </c>
      <c r="I347" s="47">
        <v>43564</v>
      </c>
      <c r="J347" s="61" t="s">
        <v>12</v>
      </c>
      <c r="K347" s="21"/>
      <c r="L347" s="48" t="s">
        <v>78</v>
      </c>
      <c r="M347" s="21"/>
      <c r="N347" s="22" t="s">
        <v>10</v>
      </c>
      <c r="O347" s="19"/>
      <c r="P347" s="22"/>
      <c r="Q347" s="38"/>
      <c r="R347" s="19"/>
      <c r="Y347" s="31"/>
      <c r="Z347" s="31"/>
      <c r="AC347" s="31"/>
    </row>
    <row r="348" spans="1:29" s="24" customFormat="1" ht="30" customHeight="1" x14ac:dyDescent="0.2">
      <c r="A348" s="22" t="s">
        <v>437</v>
      </c>
      <c r="B348" s="38" t="s">
        <v>1643</v>
      </c>
      <c r="C348" s="22" t="s">
        <v>45</v>
      </c>
      <c r="D348" s="19"/>
      <c r="E348" s="47">
        <v>43550</v>
      </c>
      <c r="F348" s="47">
        <v>43551</v>
      </c>
      <c r="G348" s="47">
        <v>43564</v>
      </c>
      <c r="H348" s="47">
        <v>43578</v>
      </c>
      <c r="I348" s="47">
        <v>43552</v>
      </c>
      <c r="J348" s="61" t="s">
        <v>12</v>
      </c>
      <c r="K348" s="21"/>
      <c r="L348" s="48" t="s">
        <v>78</v>
      </c>
      <c r="M348" s="21"/>
      <c r="N348" s="22" t="s">
        <v>19</v>
      </c>
      <c r="O348" s="19"/>
      <c r="P348" s="22"/>
      <c r="Q348" s="38"/>
      <c r="R348" s="19"/>
      <c r="Y348" s="31"/>
      <c r="Z348" s="31"/>
      <c r="AC348" s="31"/>
    </row>
    <row r="349" spans="1:29" s="24" customFormat="1" ht="30" customHeight="1" x14ac:dyDescent="0.2">
      <c r="A349" s="22" t="s">
        <v>438</v>
      </c>
      <c r="B349" s="38" t="s">
        <v>1644</v>
      </c>
      <c r="C349" s="22" t="s">
        <v>45</v>
      </c>
      <c r="D349" s="19"/>
      <c r="E349" s="47">
        <v>43550</v>
      </c>
      <c r="F349" s="47">
        <v>43551</v>
      </c>
      <c r="G349" s="47">
        <v>43564</v>
      </c>
      <c r="H349" s="47">
        <v>43578</v>
      </c>
      <c r="I349" s="47">
        <v>43570</v>
      </c>
      <c r="J349" s="61" t="s">
        <v>12</v>
      </c>
      <c r="K349" s="21"/>
      <c r="L349" s="48" t="s">
        <v>78</v>
      </c>
      <c r="M349" s="21"/>
      <c r="N349" s="22" t="s">
        <v>19</v>
      </c>
      <c r="O349" s="19"/>
      <c r="P349" s="22"/>
      <c r="Q349" s="38"/>
      <c r="R349" s="19"/>
      <c r="Y349" s="31"/>
      <c r="Z349" s="31"/>
      <c r="AC349" s="31"/>
    </row>
    <row r="350" spans="1:29" s="24" customFormat="1" ht="30" customHeight="1" x14ac:dyDescent="0.2">
      <c r="A350" s="22" t="s">
        <v>439</v>
      </c>
      <c r="B350" s="38" t="s">
        <v>1645</v>
      </c>
      <c r="C350" s="22" t="s">
        <v>45</v>
      </c>
      <c r="D350" s="19"/>
      <c r="E350" s="47">
        <v>43550</v>
      </c>
      <c r="F350" s="47">
        <v>43551</v>
      </c>
      <c r="G350" s="47">
        <v>43564</v>
      </c>
      <c r="H350" s="47">
        <v>43578</v>
      </c>
      <c r="I350" s="47">
        <v>43557</v>
      </c>
      <c r="J350" s="67" t="s">
        <v>12</v>
      </c>
      <c r="K350" s="21"/>
      <c r="L350" s="48" t="s">
        <v>78</v>
      </c>
      <c r="M350" s="21"/>
      <c r="N350" s="22" t="s">
        <v>10</v>
      </c>
      <c r="O350" s="19"/>
      <c r="P350" s="22"/>
      <c r="Q350" s="38"/>
      <c r="R350" s="19"/>
      <c r="Y350" s="31"/>
      <c r="Z350" s="31"/>
      <c r="AC350" s="31"/>
    </row>
    <row r="351" spans="1:29" s="24" customFormat="1" ht="30" customHeight="1" x14ac:dyDescent="0.2">
      <c r="A351" s="22" t="s">
        <v>440</v>
      </c>
      <c r="B351" s="38" t="s">
        <v>1646</v>
      </c>
      <c r="C351" s="22" t="s">
        <v>45</v>
      </c>
      <c r="D351" s="19"/>
      <c r="E351" s="47">
        <v>43550</v>
      </c>
      <c r="F351" s="47">
        <v>43551</v>
      </c>
      <c r="G351" s="47">
        <v>43564</v>
      </c>
      <c r="H351" s="47">
        <v>43578</v>
      </c>
      <c r="I351" s="47">
        <v>43550</v>
      </c>
      <c r="J351" s="61" t="s">
        <v>12</v>
      </c>
      <c r="K351" s="21"/>
      <c r="L351" s="48" t="s">
        <v>78</v>
      </c>
      <c r="M351" s="21"/>
      <c r="N351" s="22" t="s">
        <v>13</v>
      </c>
      <c r="O351" s="19"/>
      <c r="P351" s="22" t="s">
        <v>62</v>
      </c>
      <c r="Q351" s="38"/>
      <c r="R351" s="19"/>
      <c r="Y351" s="31"/>
      <c r="Z351" s="31"/>
      <c r="AC351" s="31"/>
    </row>
    <row r="352" spans="1:29" s="24" customFormat="1" ht="30" customHeight="1" x14ac:dyDescent="0.2">
      <c r="A352" s="22" t="s">
        <v>441</v>
      </c>
      <c r="B352" s="38" t="s">
        <v>1647</v>
      </c>
      <c r="C352" s="22" t="s">
        <v>45</v>
      </c>
      <c r="D352" s="19"/>
      <c r="E352" s="47">
        <v>43550</v>
      </c>
      <c r="F352" s="47">
        <v>43551</v>
      </c>
      <c r="G352" s="47">
        <v>43564</v>
      </c>
      <c r="H352" s="47">
        <v>43578</v>
      </c>
      <c r="I352" s="47">
        <v>43550</v>
      </c>
      <c r="J352" s="67" t="s">
        <v>12</v>
      </c>
      <c r="K352" s="21"/>
      <c r="L352" s="48" t="s">
        <v>78</v>
      </c>
      <c r="M352" s="21"/>
      <c r="N352" s="22" t="s">
        <v>13</v>
      </c>
      <c r="O352" s="19"/>
      <c r="P352" s="22" t="s">
        <v>70</v>
      </c>
      <c r="Q352" s="38"/>
      <c r="R352" s="19"/>
      <c r="Y352" s="31"/>
      <c r="Z352" s="31"/>
      <c r="AC352" s="31"/>
    </row>
    <row r="353" spans="1:29" s="24" customFormat="1" ht="30" customHeight="1" x14ac:dyDescent="0.2">
      <c r="A353" s="22" t="s">
        <v>442</v>
      </c>
      <c r="B353" s="38" t="s">
        <v>1648</v>
      </c>
      <c r="C353" s="22" t="s">
        <v>45</v>
      </c>
      <c r="D353" s="19"/>
      <c r="E353" s="47">
        <v>43550</v>
      </c>
      <c r="F353" s="47">
        <v>43551</v>
      </c>
      <c r="G353" s="47">
        <v>43564</v>
      </c>
      <c r="H353" s="47">
        <v>43578</v>
      </c>
      <c r="I353" s="47">
        <v>43552</v>
      </c>
      <c r="J353" s="61" t="s">
        <v>12</v>
      </c>
      <c r="K353" s="21"/>
      <c r="L353" s="48" t="s">
        <v>78</v>
      </c>
      <c r="M353" s="21"/>
      <c r="N353" s="22" t="s">
        <v>10</v>
      </c>
      <c r="O353" s="19"/>
      <c r="P353" s="22"/>
      <c r="Q353" s="38"/>
      <c r="R353" s="19"/>
      <c r="Y353" s="31"/>
      <c r="Z353" s="31"/>
      <c r="AC353" s="31"/>
    </row>
    <row r="354" spans="1:29" s="24" customFormat="1" ht="30" customHeight="1" x14ac:dyDescent="0.2">
      <c r="A354" s="22" t="s">
        <v>443</v>
      </c>
      <c r="B354" s="38" t="s">
        <v>1649</v>
      </c>
      <c r="C354" s="22" t="s">
        <v>45</v>
      </c>
      <c r="D354" s="19"/>
      <c r="E354" s="47">
        <v>43551</v>
      </c>
      <c r="F354" s="47">
        <v>43552</v>
      </c>
      <c r="G354" s="47">
        <v>43565</v>
      </c>
      <c r="H354" s="47">
        <v>43581</v>
      </c>
      <c r="I354" s="47">
        <v>43558</v>
      </c>
      <c r="J354" s="61" t="s">
        <v>12</v>
      </c>
      <c r="K354" s="21"/>
      <c r="L354" s="48" t="s">
        <v>78</v>
      </c>
      <c r="M354" s="21"/>
      <c r="N354" s="22" t="s">
        <v>10</v>
      </c>
      <c r="O354" s="19"/>
      <c r="P354" s="22"/>
      <c r="Q354" s="38"/>
      <c r="R354" s="19"/>
      <c r="Y354" s="31"/>
      <c r="Z354" s="31"/>
      <c r="AC354" s="31"/>
    </row>
    <row r="355" spans="1:29" s="24" customFormat="1" ht="30" customHeight="1" x14ac:dyDescent="0.2">
      <c r="A355" s="22" t="s">
        <v>444</v>
      </c>
      <c r="B355" s="38" t="s">
        <v>1651</v>
      </c>
      <c r="C355" s="22" t="s">
        <v>45</v>
      </c>
      <c r="D355" s="19"/>
      <c r="E355" s="47">
        <v>43551</v>
      </c>
      <c r="F355" s="47">
        <v>43552</v>
      </c>
      <c r="G355" s="47">
        <v>43565</v>
      </c>
      <c r="H355" s="47">
        <v>43581</v>
      </c>
      <c r="I355" s="47">
        <v>43564</v>
      </c>
      <c r="J355" s="67" t="s">
        <v>12</v>
      </c>
      <c r="K355" s="21"/>
      <c r="L355" s="48" t="s">
        <v>78</v>
      </c>
      <c r="M355" s="21"/>
      <c r="N355" s="22" t="s">
        <v>10</v>
      </c>
      <c r="O355" s="19"/>
      <c r="P355" s="22"/>
      <c r="Q355" s="38"/>
      <c r="R355" s="19"/>
      <c r="Y355" s="31"/>
      <c r="Z355" s="31"/>
      <c r="AC355" s="31"/>
    </row>
    <row r="356" spans="1:29" s="24" customFormat="1" ht="30" customHeight="1" x14ac:dyDescent="0.2">
      <c r="A356" s="22" t="s">
        <v>445</v>
      </c>
      <c r="B356" s="38" t="s">
        <v>1650</v>
      </c>
      <c r="C356" s="22" t="s">
        <v>45</v>
      </c>
      <c r="D356" s="19"/>
      <c r="E356" s="47">
        <v>43551</v>
      </c>
      <c r="F356" s="47">
        <v>43552</v>
      </c>
      <c r="G356" s="47">
        <v>43565</v>
      </c>
      <c r="H356" s="47">
        <v>43581</v>
      </c>
      <c r="I356" s="47">
        <v>43563</v>
      </c>
      <c r="J356" s="67" t="s">
        <v>12</v>
      </c>
      <c r="K356" s="21"/>
      <c r="L356" s="48" t="s">
        <v>78</v>
      </c>
      <c r="M356" s="21"/>
      <c r="N356" s="22" t="s">
        <v>10</v>
      </c>
      <c r="O356" s="19"/>
      <c r="P356" s="22"/>
      <c r="Q356" s="38"/>
      <c r="R356" s="19"/>
      <c r="Y356" s="31"/>
      <c r="Z356" s="31"/>
      <c r="AC356" s="31"/>
    </row>
    <row r="357" spans="1:29" s="24" customFormat="1" ht="30" customHeight="1" x14ac:dyDescent="0.2">
      <c r="A357" s="22" t="s">
        <v>446</v>
      </c>
      <c r="B357" s="38" t="s">
        <v>1652</v>
      </c>
      <c r="C357" s="22" t="s">
        <v>45</v>
      </c>
      <c r="D357" s="19"/>
      <c r="E357" s="47">
        <v>43550</v>
      </c>
      <c r="F357" s="47">
        <v>43551</v>
      </c>
      <c r="G357" s="47">
        <v>43564</v>
      </c>
      <c r="H357" s="47">
        <v>43578</v>
      </c>
      <c r="I357" s="47">
        <v>43563</v>
      </c>
      <c r="J357" s="67" t="s">
        <v>12</v>
      </c>
      <c r="K357" s="21"/>
      <c r="L357" s="48" t="s">
        <v>78</v>
      </c>
      <c r="M357" s="21"/>
      <c r="N357" s="22" t="s">
        <v>10</v>
      </c>
      <c r="O357" s="19"/>
      <c r="P357" s="22"/>
      <c r="Q357" s="38"/>
      <c r="R357" s="19"/>
      <c r="Y357" s="31"/>
      <c r="Z357" s="31"/>
      <c r="AC357" s="31"/>
    </row>
    <row r="358" spans="1:29" s="24" customFormat="1" ht="30" customHeight="1" x14ac:dyDescent="0.2">
      <c r="A358" s="22" t="s">
        <v>447</v>
      </c>
      <c r="B358" s="38" t="s">
        <v>1653</v>
      </c>
      <c r="C358" s="22" t="s">
        <v>45</v>
      </c>
      <c r="D358" s="19"/>
      <c r="E358" s="47">
        <v>43551</v>
      </c>
      <c r="F358" s="47">
        <v>43552</v>
      </c>
      <c r="G358" s="47">
        <v>43565</v>
      </c>
      <c r="H358" s="47">
        <v>43581</v>
      </c>
      <c r="I358" s="47">
        <v>43556</v>
      </c>
      <c r="J358" s="67" t="s">
        <v>12</v>
      </c>
      <c r="K358" s="21"/>
      <c r="L358" s="48" t="s">
        <v>78</v>
      </c>
      <c r="M358" s="21"/>
      <c r="N358" s="22" t="s">
        <v>10</v>
      </c>
      <c r="O358" s="19"/>
      <c r="P358" s="22"/>
      <c r="Q358" s="38"/>
      <c r="R358" s="19"/>
      <c r="Y358" s="31"/>
      <c r="Z358" s="31"/>
      <c r="AC358" s="31"/>
    </row>
    <row r="359" spans="1:29" s="24" customFormat="1" ht="30" customHeight="1" x14ac:dyDescent="0.2">
      <c r="A359" s="22" t="s">
        <v>448</v>
      </c>
      <c r="B359" s="38" t="s">
        <v>1654</v>
      </c>
      <c r="C359" s="22" t="s">
        <v>45</v>
      </c>
      <c r="D359" s="19"/>
      <c r="E359" s="47">
        <v>43549</v>
      </c>
      <c r="F359" s="47">
        <v>43550</v>
      </c>
      <c r="G359" s="47">
        <v>43563</v>
      </c>
      <c r="H359" s="47">
        <v>43579</v>
      </c>
      <c r="I359" s="47">
        <v>43566</v>
      </c>
      <c r="J359" s="67" t="s">
        <v>12</v>
      </c>
      <c r="K359" s="21"/>
      <c r="L359" s="48" t="s">
        <v>78</v>
      </c>
      <c r="M359" s="21"/>
      <c r="N359" s="22" t="s">
        <v>10</v>
      </c>
      <c r="O359" s="19"/>
      <c r="P359" s="22"/>
      <c r="Q359" s="38"/>
      <c r="R359" s="19"/>
      <c r="Y359" s="31"/>
      <c r="Z359" s="31"/>
      <c r="AC359" s="31"/>
    </row>
    <row r="360" spans="1:29" s="24" customFormat="1" ht="30" customHeight="1" x14ac:dyDescent="0.2">
      <c r="A360" s="22" t="s">
        <v>449</v>
      </c>
      <c r="B360" s="38" t="s">
        <v>1655</v>
      </c>
      <c r="C360" s="22" t="s">
        <v>45</v>
      </c>
      <c r="D360" s="19"/>
      <c r="E360" s="47">
        <v>43552</v>
      </c>
      <c r="F360" s="47">
        <v>43553</v>
      </c>
      <c r="G360" s="47">
        <v>43566</v>
      </c>
      <c r="H360" s="47">
        <v>43583</v>
      </c>
      <c r="I360" s="47">
        <v>43567</v>
      </c>
      <c r="J360" s="67" t="s">
        <v>12</v>
      </c>
      <c r="K360" s="21"/>
      <c r="L360" s="48" t="s">
        <v>78</v>
      </c>
      <c r="M360" s="21"/>
      <c r="N360" s="22" t="s">
        <v>10</v>
      </c>
      <c r="O360" s="19"/>
      <c r="P360" s="22"/>
      <c r="Q360" s="38"/>
      <c r="R360" s="19"/>
      <c r="Y360" s="31"/>
      <c r="Z360" s="31"/>
      <c r="AC360" s="31"/>
    </row>
    <row r="361" spans="1:29" s="24" customFormat="1" ht="30" customHeight="1" x14ac:dyDescent="0.2">
      <c r="A361" s="22" t="s">
        <v>450</v>
      </c>
      <c r="B361" s="38" t="s">
        <v>1656</v>
      </c>
      <c r="C361" s="22" t="s">
        <v>45</v>
      </c>
      <c r="D361" s="19"/>
      <c r="E361" s="47">
        <v>43552</v>
      </c>
      <c r="F361" s="47">
        <v>43553</v>
      </c>
      <c r="G361" s="47">
        <v>43566</v>
      </c>
      <c r="H361" s="47">
        <v>43583</v>
      </c>
      <c r="I361" s="47">
        <v>43566</v>
      </c>
      <c r="J361" s="67" t="s">
        <v>12</v>
      </c>
      <c r="K361" s="21"/>
      <c r="L361" s="48" t="s">
        <v>78</v>
      </c>
      <c r="M361" s="21"/>
      <c r="N361" s="22" t="s">
        <v>11</v>
      </c>
      <c r="O361" s="19"/>
      <c r="P361" s="22" t="s">
        <v>70</v>
      </c>
      <c r="Q361" s="38" t="s">
        <v>1705</v>
      </c>
      <c r="R361" s="19"/>
      <c r="Y361" s="31"/>
      <c r="Z361" s="31"/>
      <c r="AC361" s="31"/>
    </row>
    <row r="362" spans="1:29" s="24" customFormat="1" ht="30" customHeight="1" x14ac:dyDescent="0.2">
      <c r="A362" s="22" t="s">
        <v>451</v>
      </c>
      <c r="B362" s="38" t="s">
        <v>1657</v>
      </c>
      <c r="C362" s="22" t="s">
        <v>45</v>
      </c>
      <c r="D362" s="19"/>
      <c r="E362" s="47">
        <v>43552</v>
      </c>
      <c r="F362" s="47">
        <v>43553</v>
      </c>
      <c r="G362" s="47">
        <v>43566</v>
      </c>
      <c r="H362" s="47">
        <v>43583</v>
      </c>
      <c r="I362" s="47">
        <v>43563</v>
      </c>
      <c r="J362" s="67" t="s">
        <v>12</v>
      </c>
      <c r="K362" s="21"/>
      <c r="L362" s="48" t="s">
        <v>78</v>
      </c>
      <c r="M362" s="21"/>
      <c r="N362" s="22" t="s">
        <v>1684</v>
      </c>
      <c r="O362" s="19"/>
      <c r="P362" s="22"/>
      <c r="Q362" s="38"/>
      <c r="R362" s="19"/>
      <c r="Y362" s="31"/>
      <c r="Z362" s="31"/>
      <c r="AC362" s="31"/>
    </row>
    <row r="363" spans="1:29" s="24" customFormat="1" ht="30" customHeight="1" x14ac:dyDescent="0.2">
      <c r="A363" s="22" t="s">
        <v>452</v>
      </c>
      <c r="B363" s="38" t="s">
        <v>1658</v>
      </c>
      <c r="C363" s="22" t="s">
        <v>45</v>
      </c>
      <c r="D363" s="19"/>
      <c r="E363" s="47">
        <v>43552</v>
      </c>
      <c r="F363" s="47">
        <v>43553</v>
      </c>
      <c r="G363" s="47">
        <v>43566</v>
      </c>
      <c r="H363" s="47">
        <v>43583</v>
      </c>
      <c r="I363" s="47">
        <v>43565</v>
      </c>
      <c r="J363" s="61" t="s">
        <v>12</v>
      </c>
      <c r="K363" s="21"/>
      <c r="L363" s="48" t="s">
        <v>78</v>
      </c>
      <c r="M363" s="21"/>
      <c r="N363" s="22" t="s">
        <v>10</v>
      </c>
      <c r="O363" s="19"/>
      <c r="P363" s="22"/>
      <c r="Q363" s="38"/>
      <c r="R363" s="19"/>
      <c r="Y363" s="31"/>
      <c r="Z363" s="31"/>
      <c r="AC363" s="31"/>
    </row>
    <row r="364" spans="1:29" s="24" customFormat="1" ht="30" customHeight="1" x14ac:dyDescent="0.2">
      <c r="A364" s="22" t="s">
        <v>453</v>
      </c>
      <c r="B364" s="38" t="s">
        <v>1659</v>
      </c>
      <c r="C364" s="22" t="s">
        <v>45</v>
      </c>
      <c r="D364" s="19"/>
      <c r="E364" s="47">
        <v>43552</v>
      </c>
      <c r="F364" s="47">
        <v>43553</v>
      </c>
      <c r="G364" s="47">
        <v>43566</v>
      </c>
      <c r="H364" s="47">
        <v>43583</v>
      </c>
      <c r="I364" s="47">
        <v>43570</v>
      </c>
      <c r="J364" s="67" t="s">
        <v>12</v>
      </c>
      <c r="K364" s="21"/>
      <c r="L364" s="48" t="s">
        <v>78</v>
      </c>
      <c r="M364" s="21"/>
      <c r="N364" s="22" t="s">
        <v>10</v>
      </c>
      <c r="O364" s="19"/>
      <c r="P364" s="22"/>
      <c r="Q364" s="38"/>
      <c r="R364" s="19"/>
      <c r="Y364" s="31"/>
      <c r="Z364" s="31"/>
      <c r="AC364" s="31"/>
    </row>
    <row r="365" spans="1:29" s="24" customFormat="1" ht="30" customHeight="1" x14ac:dyDescent="0.2">
      <c r="A365" s="22" t="s">
        <v>454</v>
      </c>
      <c r="B365" s="38" t="s">
        <v>1661</v>
      </c>
      <c r="C365" s="22" t="s">
        <v>45</v>
      </c>
      <c r="D365" s="19"/>
      <c r="E365" s="47">
        <v>43553</v>
      </c>
      <c r="F365" s="47">
        <v>43556</v>
      </c>
      <c r="G365" s="47">
        <v>43567</v>
      </c>
      <c r="H365" s="47">
        <v>43584</v>
      </c>
      <c r="I365" s="47">
        <v>43553</v>
      </c>
      <c r="J365" s="61" t="s">
        <v>12</v>
      </c>
      <c r="K365" s="21"/>
      <c r="L365" s="48" t="s">
        <v>78</v>
      </c>
      <c r="M365" s="21"/>
      <c r="N365" s="22" t="s">
        <v>13</v>
      </c>
      <c r="O365" s="19"/>
      <c r="P365" s="22" t="s">
        <v>70</v>
      </c>
      <c r="Q365" s="38"/>
      <c r="R365" s="19"/>
      <c r="Y365" s="31"/>
      <c r="Z365" s="31"/>
      <c r="AC365" s="31"/>
    </row>
    <row r="366" spans="1:29" s="24" customFormat="1" ht="30" customHeight="1" x14ac:dyDescent="0.2">
      <c r="A366" s="22" t="s">
        <v>455</v>
      </c>
      <c r="B366" s="38" t="s">
        <v>1641</v>
      </c>
      <c r="C366" s="22" t="s">
        <v>45</v>
      </c>
      <c r="D366" s="19"/>
      <c r="E366" s="47">
        <v>43553</v>
      </c>
      <c r="F366" s="47">
        <v>43556</v>
      </c>
      <c r="G366" s="47">
        <v>43567</v>
      </c>
      <c r="H366" s="47">
        <v>43584</v>
      </c>
      <c r="I366" s="47">
        <v>43553</v>
      </c>
      <c r="J366" s="67" t="s">
        <v>12</v>
      </c>
      <c r="K366" s="21"/>
      <c r="L366" s="48" t="s">
        <v>78</v>
      </c>
      <c r="M366" s="21"/>
      <c r="N366" s="22" t="s">
        <v>13</v>
      </c>
      <c r="O366" s="19"/>
      <c r="P366" s="22" t="s">
        <v>62</v>
      </c>
      <c r="Q366" s="38"/>
      <c r="R366" s="19"/>
      <c r="Y366" s="31"/>
      <c r="Z366" s="31"/>
      <c r="AC366" s="31"/>
    </row>
    <row r="367" spans="1:29" s="24" customFormat="1" ht="30" customHeight="1" x14ac:dyDescent="0.2">
      <c r="A367" s="22" t="s">
        <v>456</v>
      </c>
      <c r="B367" s="38" t="s">
        <v>1663</v>
      </c>
      <c r="C367" s="22" t="s">
        <v>45</v>
      </c>
      <c r="D367" s="19"/>
      <c r="E367" s="47">
        <v>43553</v>
      </c>
      <c r="F367" s="47">
        <v>43556</v>
      </c>
      <c r="G367" s="47">
        <v>43567</v>
      </c>
      <c r="H367" s="47">
        <v>43584</v>
      </c>
      <c r="I367" s="47">
        <v>43580</v>
      </c>
      <c r="J367" s="67" t="s">
        <v>12</v>
      </c>
      <c r="K367" s="21"/>
      <c r="L367" s="48" t="s">
        <v>78</v>
      </c>
      <c r="M367" s="21"/>
      <c r="N367" s="22" t="s">
        <v>10</v>
      </c>
      <c r="O367" s="19"/>
      <c r="P367" s="22"/>
      <c r="Q367" s="38"/>
      <c r="R367" s="19"/>
      <c r="Y367" s="31"/>
      <c r="Z367" s="31"/>
      <c r="AC367" s="31"/>
    </row>
    <row r="368" spans="1:29" s="24" customFormat="1" ht="30" customHeight="1" x14ac:dyDescent="0.2">
      <c r="A368" s="22" t="s">
        <v>457</v>
      </c>
      <c r="B368" s="38" t="s">
        <v>1664</v>
      </c>
      <c r="C368" s="22" t="s">
        <v>45</v>
      </c>
      <c r="D368" s="19"/>
      <c r="E368" s="47">
        <v>43553</v>
      </c>
      <c r="F368" s="47">
        <v>43556</v>
      </c>
      <c r="G368" s="47">
        <v>43567</v>
      </c>
      <c r="H368" s="47">
        <v>43584</v>
      </c>
      <c r="I368" s="47">
        <v>43563</v>
      </c>
      <c r="J368" s="67" t="s">
        <v>12</v>
      </c>
      <c r="K368" s="21"/>
      <c r="L368" s="48" t="s">
        <v>78</v>
      </c>
      <c r="M368" s="21"/>
      <c r="N368" s="22" t="s">
        <v>10</v>
      </c>
      <c r="O368" s="19"/>
      <c r="P368" s="22"/>
      <c r="Q368" s="38"/>
      <c r="R368" s="19"/>
      <c r="Y368" s="31"/>
      <c r="Z368" s="31"/>
      <c r="AC368" s="31"/>
    </row>
    <row r="369" spans="1:29" s="24" customFormat="1" ht="30" customHeight="1" x14ac:dyDescent="0.2">
      <c r="A369" s="22" t="s">
        <v>458</v>
      </c>
      <c r="B369" s="38" t="s">
        <v>1641</v>
      </c>
      <c r="C369" s="22" t="s">
        <v>46</v>
      </c>
      <c r="D369" s="19"/>
      <c r="E369" s="47">
        <v>43556</v>
      </c>
      <c r="F369" s="47">
        <v>43557</v>
      </c>
      <c r="G369" s="47">
        <v>43570</v>
      </c>
      <c r="H369" s="47">
        <v>43586</v>
      </c>
      <c r="I369" s="47">
        <v>43556</v>
      </c>
      <c r="J369" s="67" t="s">
        <v>12</v>
      </c>
      <c r="K369" s="21"/>
      <c r="L369" s="48" t="s">
        <v>78</v>
      </c>
      <c r="M369" s="21"/>
      <c r="N369" s="22" t="s">
        <v>13</v>
      </c>
      <c r="O369" s="19"/>
      <c r="P369" s="22" t="s">
        <v>62</v>
      </c>
      <c r="Q369" s="38"/>
      <c r="R369" s="19"/>
      <c r="Y369" s="31"/>
      <c r="Z369" s="31"/>
      <c r="AC369" s="31"/>
    </row>
    <row r="370" spans="1:29" s="24" customFormat="1" ht="30" customHeight="1" x14ac:dyDescent="0.2">
      <c r="A370" s="22" t="s">
        <v>459</v>
      </c>
      <c r="B370" s="38" t="s">
        <v>1665</v>
      </c>
      <c r="C370" s="22" t="s">
        <v>46</v>
      </c>
      <c r="D370" s="19"/>
      <c r="E370" s="47">
        <v>43556</v>
      </c>
      <c r="F370" s="47">
        <v>43557</v>
      </c>
      <c r="G370" s="47">
        <v>43570</v>
      </c>
      <c r="H370" s="47">
        <v>43586</v>
      </c>
      <c r="I370" s="47">
        <v>43560</v>
      </c>
      <c r="J370" s="61" t="s">
        <v>12</v>
      </c>
      <c r="K370" s="21"/>
      <c r="L370" s="48" t="s">
        <v>78</v>
      </c>
      <c r="M370" s="21"/>
      <c r="N370" s="22" t="s">
        <v>19</v>
      </c>
      <c r="O370" s="19"/>
      <c r="P370" s="22"/>
      <c r="Q370" s="38"/>
      <c r="R370" s="19"/>
      <c r="Y370" s="31"/>
      <c r="Z370" s="31"/>
      <c r="AC370" s="31"/>
    </row>
    <row r="371" spans="1:29" s="24" customFormat="1" ht="30" customHeight="1" x14ac:dyDescent="0.2">
      <c r="A371" s="22" t="s">
        <v>460</v>
      </c>
      <c r="B371" s="38" t="s">
        <v>1666</v>
      </c>
      <c r="C371" s="22" t="s">
        <v>46</v>
      </c>
      <c r="D371" s="19"/>
      <c r="E371" s="47">
        <v>43556</v>
      </c>
      <c r="F371" s="47">
        <v>43557</v>
      </c>
      <c r="G371" s="47">
        <v>43570</v>
      </c>
      <c r="H371" s="47">
        <v>43586</v>
      </c>
      <c r="I371" s="47">
        <v>43560</v>
      </c>
      <c r="J371" s="67" t="s">
        <v>12</v>
      </c>
      <c r="K371" s="21"/>
      <c r="L371" s="48" t="s">
        <v>78</v>
      </c>
      <c r="M371" s="21"/>
      <c r="N371" s="22" t="s">
        <v>10</v>
      </c>
      <c r="O371" s="19"/>
      <c r="P371" s="22"/>
      <c r="Q371" s="38"/>
      <c r="R371" s="19"/>
      <c r="Y371" s="31"/>
      <c r="Z371" s="31"/>
      <c r="AC371" s="31"/>
    </row>
    <row r="372" spans="1:29" s="24" customFormat="1" ht="30" customHeight="1" x14ac:dyDescent="0.2">
      <c r="A372" s="22" t="s">
        <v>461</v>
      </c>
      <c r="B372" s="38" t="s">
        <v>1641</v>
      </c>
      <c r="C372" s="22" t="s">
        <v>45</v>
      </c>
      <c r="D372" s="19"/>
      <c r="E372" s="47">
        <v>43553</v>
      </c>
      <c r="F372" s="47">
        <v>43556</v>
      </c>
      <c r="G372" s="47">
        <v>43567</v>
      </c>
      <c r="H372" s="47">
        <v>43584</v>
      </c>
      <c r="I372" s="47">
        <v>43563</v>
      </c>
      <c r="J372" s="61" t="s">
        <v>12</v>
      </c>
      <c r="K372" s="21"/>
      <c r="L372" s="48" t="s">
        <v>78</v>
      </c>
      <c r="M372" s="21"/>
      <c r="N372" s="22" t="s">
        <v>19</v>
      </c>
      <c r="O372" s="19"/>
      <c r="P372" s="22"/>
      <c r="Q372" s="38"/>
      <c r="R372" s="19"/>
      <c r="Y372" s="31"/>
      <c r="Z372" s="31"/>
      <c r="AC372" s="31"/>
    </row>
    <row r="373" spans="1:29" s="24" customFormat="1" ht="30" customHeight="1" x14ac:dyDescent="0.2">
      <c r="A373" s="22" t="s">
        <v>462</v>
      </c>
      <c r="B373" s="38" t="s">
        <v>1667</v>
      </c>
      <c r="C373" s="22" t="s">
        <v>45</v>
      </c>
      <c r="D373" s="19"/>
      <c r="E373" s="47">
        <v>43552</v>
      </c>
      <c r="F373" s="47">
        <v>43553</v>
      </c>
      <c r="G373" s="47">
        <v>43566</v>
      </c>
      <c r="H373" s="47">
        <v>43583</v>
      </c>
      <c r="I373" s="47">
        <v>43560</v>
      </c>
      <c r="J373" s="61" t="s">
        <v>12</v>
      </c>
      <c r="K373" s="21"/>
      <c r="L373" s="48" t="s">
        <v>78</v>
      </c>
      <c r="M373" s="21"/>
      <c r="N373" s="22" t="s">
        <v>10</v>
      </c>
      <c r="O373" s="19"/>
      <c r="P373" s="22"/>
      <c r="Q373" s="38"/>
      <c r="R373" s="19"/>
      <c r="Y373" s="31"/>
      <c r="Z373" s="31"/>
      <c r="AC373" s="31"/>
    </row>
    <row r="374" spans="1:29" s="24" customFormat="1" ht="30" customHeight="1" x14ac:dyDescent="0.2">
      <c r="A374" s="22" t="s">
        <v>463</v>
      </c>
      <c r="B374" s="38" t="s">
        <v>1391</v>
      </c>
      <c r="C374" s="22" t="s">
        <v>46</v>
      </c>
      <c r="D374" s="19"/>
      <c r="E374" s="47">
        <v>43556</v>
      </c>
      <c r="F374" s="47">
        <v>43557</v>
      </c>
      <c r="G374" s="47">
        <v>43570</v>
      </c>
      <c r="H374" s="47">
        <v>43586</v>
      </c>
      <c r="I374" s="47">
        <v>43579</v>
      </c>
      <c r="J374" s="61" t="s">
        <v>12</v>
      </c>
      <c r="K374" s="21"/>
      <c r="L374" s="48" t="s">
        <v>78</v>
      </c>
      <c r="M374" s="21"/>
      <c r="N374" s="22" t="s">
        <v>10</v>
      </c>
      <c r="O374" s="19"/>
      <c r="P374" s="22"/>
      <c r="Q374" s="38"/>
      <c r="R374" s="19"/>
      <c r="Y374" s="31"/>
      <c r="Z374" s="31"/>
      <c r="AC374" s="31"/>
    </row>
    <row r="375" spans="1:29" s="24" customFormat="1" ht="30" customHeight="1" x14ac:dyDescent="0.2">
      <c r="A375" s="22" t="s">
        <v>464</v>
      </c>
      <c r="B375" s="38" t="s">
        <v>1668</v>
      </c>
      <c r="C375" s="22" t="s">
        <v>46</v>
      </c>
      <c r="D375" s="19"/>
      <c r="E375" s="47">
        <v>43556</v>
      </c>
      <c r="F375" s="47">
        <v>43557</v>
      </c>
      <c r="G375" s="47">
        <v>43570</v>
      </c>
      <c r="H375" s="47">
        <v>43586</v>
      </c>
      <c r="I375" s="47">
        <v>43563</v>
      </c>
      <c r="J375" s="67" t="s">
        <v>12</v>
      </c>
      <c r="K375" s="21"/>
      <c r="L375" s="48" t="s">
        <v>78</v>
      </c>
      <c r="M375" s="21"/>
      <c r="N375" s="22" t="s">
        <v>10</v>
      </c>
      <c r="O375" s="19"/>
      <c r="P375" s="22"/>
      <c r="Q375" s="38"/>
      <c r="R375" s="19"/>
      <c r="Y375" s="31"/>
      <c r="Z375" s="31"/>
      <c r="AC375" s="31"/>
    </row>
    <row r="376" spans="1:29" s="24" customFormat="1" ht="30" customHeight="1" x14ac:dyDescent="0.2">
      <c r="A376" s="22" t="s">
        <v>465</v>
      </c>
      <c r="B376" s="38" t="s">
        <v>1669</v>
      </c>
      <c r="C376" s="22" t="s">
        <v>46</v>
      </c>
      <c r="D376" s="19"/>
      <c r="E376" s="47">
        <v>43556</v>
      </c>
      <c r="F376" s="47">
        <v>43557</v>
      </c>
      <c r="G376" s="47">
        <v>43570</v>
      </c>
      <c r="H376" s="47">
        <v>43586</v>
      </c>
      <c r="I376" s="47">
        <v>43570</v>
      </c>
      <c r="J376" s="61" t="s">
        <v>12</v>
      </c>
      <c r="K376" s="21"/>
      <c r="L376" s="48" t="s">
        <v>78</v>
      </c>
      <c r="M376" s="21"/>
      <c r="N376" s="22" t="s">
        <v>10</v>
      </c>
      <c r="O376" s="19"/>
      <c r="P376" s="22"/>
      <c r="Q376" s="38"/>
      <c r="R376" s="19"/>
      <c r="Y376" s="31"/>
      <c r="Z376" s="31"/>
      <c r="AC376" s="31"/>
    </row>
    <row r="377" spans="1:29" s="24" customFormat="1" ht="30" customHeight="1" x14ac:dyDescent="0.2">
      <c r="A377" s="22" t="s">
        <v>466</v>
      </c>
      <c r="B377" s="38" t="s">
        <v>1670</v>
      </c>
      <c r="C377" s="22" t="s">
        <v>46</v>
      </c>
      <c r="D377" s="19"/>
      <c r="E377" s="47">
        <v>43557</v>
      </c>
      <c r="F377" s="47">
        <v>43558</v>
      </c>
      <c r="G377" s="47">
        <v>43571</v>
      </c>
      <c r="H377" s="47">
        <v>43587</v>
      </c>
      <c r="I377" s="47">
        <v>43567</v>
      </c>
      <c r="J377" s="61" t="s">
        <v>12</v>
      </c>
      <c r="K377" s="21"/>
      <c r="L377" s="48" t="s">
        <v>78</v>
      </c>
      <c r="M377" s="21"/>
      <c r="N377" s="22" t="s">
        <v>10</v>
      </c>
      <c r="O377" s="19"/>
      <c r="P377" s="22"/>
      <c r="Q377" s="38"/>
      <c r="R377" s="19"/>
      <c r="Y377" s="31"/>
      <c r="Z377" s="31"/>
      <c r="AC377" s="31"/>
    </row>
    <row r="378" spans="1:29" s="24" customFormat="1" ht="30" customHeight="1" x14ac:dyDescent="0.2">
      <c r="A378" s="22" t="s">
        <v>467</v>
      </c>
      <c r="B378" s="38" t="s">
        <v>1671</v>
      </c>
      <c r="C378" s="22" t="s">
        <v>46</v>
      </c>
      <c r="D378" s="19"/>
      <c r="E378" s="47">
        <v>43557</v>
      </c>
      <c r="F378" s="47">
        <v>43558</v>
      </c>
      <c r="G378" s="47">
        <v>43571</v>
      </c>
      <c r="H378" s="47">
        <v>43587</v>
      </c>
      <c r="I378" s="47">
        <v>43564</v>
      </c>
      <c r="J378" s="67" t="s">
        <v>12</v>
      </c>
      <c r="K378" s="21"/>
      <c r="L378" s="48" t="s">
        <v>78</v>
      </c>
      <c r="M378" s="21"/>
      <c r="N378" s="22" t="s">
        <v>10</v>
      </c>
      <c r="O378" s="19"/>
      <c r="P378" s="22"/>
      <c r="Q378" s="38"/>
      <c r="R378" s="19"/>
      <c r="Y378" s="31"/>
      <c r="Z378" s="31"/>
      <c r="AC378" s="31"/>
    </row>
    <row r="379" spans="1:29" s="24" customFormat="1" ht="30" customHeight="1" x14ac:dyDescent="0.2">
      <c r="A379" s="22" t="s">
        <v>468</v>
      </c>
      <c r="B379" s="38" t="s">
        <v>1672</v>
      </c>
      <c r="C379" s="22" t="s">
        <v>46</v>
      </c>
      <c r="D379" s="19"/>
      <c r="E379" s="47">
        <v>43557</v>
      </c>
      <c r="F379" s="47">
        <v>43558</v>
      </c>
      <c r="G379" s="47">
        <v>43571</v>
      </c>
      <c r="H379" s="47">
        <v>43587</v>
      </c>
      <c r="I379" s="47">
        <v>43567</v>
      </c>
      <c r="J379" s="61" t="s">
        <v>12</v>
      </c>
      <c r="K379" s="21"/>
      <c r="L379" s="48" t="s">
        <v>78</v>
      </c>
      <c r="M379" s="21"/>
      <c r="N379" s="22" t="s">
        <v>11</v>
      </c>
      <c r="O379" s="19"/>
      <c r="P379" s="22" t="s">
        <v>23</v>
      </c>
      <c r="Q379" s="38"/>
      <c r="R379" s="19"/>
      <c r="Y379" s="31"/>
      <c r="Z379" s="31"/>
      <c r="AC379" s="31"/>
    </row>
    <row r="380" spans="1:29" s="24" customFormat="1" ht="30" customHeight="1" x14ac:dyDescent="0.2">
      <c r="A380" s="22" t="s">
        <v>469</v>
      </c>
      <c r="B380" s="38" t="s">
        <v>1673</v>
      </c>
      <c r="C380" s="22" t="s">
        <v>46</v>
      </c>
      <c r="D380" s="19"/>
      <c r="E380" s="47">
        <v>43557</v>
      </c>
      <c r="F380" s="47">
        <v>43558</v>
      </c>
      <c r="G380" s="47">
        <v>43571</v>
      </c>
      <c r="H380" s="47">
        <v>43587</v>
      </c>
      <c r="I380" s="47">
        <v>43558</v>
      </c>
      <c r="J380" s="61" t="s">
        <v>12</v>
      </c>
      <c r="K380" s="21"/>
      <c r="L380" s="48" t="s">
        <v>78</v>
      </c>
      <c r="M380" s="21"/>
      <c r="N380" s="22" t="s">
        <v>10</v>
      </c>
      <c r="O380" s="19"/>
      <c r="P380" s="22"/>
      <c r="Q380" s="38"/>
      <c r="R380" s="19"/>
      <c r="Y380" s="31"/>
      <c r="Z380" s="31"/>
      <c r="AC380" s="31"/>
    </row>
    <row r="381" spans="1:29" s="24" customFormat="1" ht="30" customHeight="1" x14ac:dyDescent="0.2">
      <c r="A381" s="22" t="s">
        <v>470</v>
      </c>
      <c r="B381" s="38" t="s">
        <v>1674</v>
      </c>
      <c r="C381" s="22" t="s">
        <v>46</v>
      </c>
      <c r="D381" s="19"/>
      <c r="E381" s="47">
        <v>43558</v>
      </c>
      <c r="F381" s="47">
        <v>43559</v>
      </c>
      <c r="G381" s="47">
        <v>43572</v>
      </c>
      <c r="H381" s="47">
        <v>43588</v>
      </c>
      <c r="I381" s="47">
        <v>43579</v>
      </c>
      <c r="J381" s="61" t="s">
        <v>12</v>
      </c>
      <c r="K381" s="21"/>
      <c r="L381" s="48" t="s">
        <v>78</v>
      </c>
      <c r="M381" s="21"/>
      <c r="N381" s="22" t="s">
        <v>10</v>
      </c>
      <c r="O381" s="19"/>
      <c r="P381" s="22"/>
      <c r="Q381" s="38"/>
      <c r="R381" s="19"/>
      <c r="Y381" s="31"/>
      <c r="Z381" s="31"/>
      <c r="AC381" s="31"/>
    </row>
    <row r="382" spans="1:29" s="24" customFormat="1" ht="30" customHeight="1" x14ac:dyDescent="0.2">
      <c r="A382" s="22" t="s">
        <v>471</v>
      </c>
      <c r="B382" s="38" t="s">
        <v>1675</v>
      </c>
      <c r="C382" s="22" t="s">
        <v>46</v>
      </c>
      <c r="D382" s="19"/>
      <c r="E382" s="47">
        <v>43558</v>
      </c>
      <c r="F382" s="47">
        <v>43559</v>
      </c>
      <c r="G382" s="47">
        <v>43572</v>
      </c>
      <c r="H382" s="47">
        <v>43588</v>
      </c>
      <c r="I382" s="47">
        <v>43564</v>
      </c>
      <c r="J382" s="61" t="s">
        <v>12</v>
      </c>
      <c r="K382" s="21"/>
      <c r="L382" s="48" t="s">
        <v>78</v>
      </c>
      <c r="M382" s="21"/>
      <c r="N382" s="22" t="s">
        <v>13</v>
      </c>
      <c r="O382" s="19"/>
      <c r="P382" s="22" t="s">
        <v>70</v>
      </c>
      <c r="Q382" s="38"/>
      <c r="R382" s="19"/>
      <c r="Y382" s="31"/>
      <c r="Z382" s="31"/>
      <c r="AC382" s="31"/>
    </row>
    <row r="383" spans="1:29" s="24" customFormat="1" ht="30" customHeight="1" x14ac:dyDescent="0.2">
      <c r="A383" s="22" t="s">
        <v>472</v>
      </c>
      <c r="B383" s="38" t="s">
        <v>1677</v>
      </c>
      <c r="C383" s="22" t="s">
        <v>46</v>
      </c>
      <c r="D383" s="19"/>
      <c r="E383" s="47">
        <v>43559</v>
      </c>
      <c r="F383" s="47">
        <v>43560</v>
      </c>
      <c r="G383" s="47">
        <v>43573</v>
      </c>
      <c r="H383" s="47">
        <v>43591</v>
      </c>
      <c r="I383" s="47">
        <v>43564</v>
      </c>
      <c r="J383" s="67" t="s">
        <v>12</v>
      </c>
      <c r="K383" s="21"/>
      <c r="L383" s="48" t="s">
        <v>78</v>
      </c>
      <c r="M383" s="21"/>
      <c r="N383" s="22" t="s">
        <v>10</v>
      </c>
      <c r="O383" s="19"/>
      <c r="P383" s="22"/>
      <c r="Q383" s="38"/>
      <c r="R383" s="19"/>
      <c r="Y383" s="31"/>
      <c r="Z383" s="31"/>
      <c r="AC383" s="31"/>
    </row>
    <row r="384" spans="1:29" s="24" customFormat="1" ht="30" customHeight="1" x14ac:dyDescent="0.2">
      <c r="A384" s="22" t="s">
        <v>473</v>
      </c>
      <c r="B384" s="38" t="s">
        <v>1678</v>
      </c>
      <c r="C384" s="22" t="s">
        <v>46</v>
      </c>
      <c r="D384" s="19"/>
      <c r="E384" s="47">
        <v>43559</v>
      </c>
      <c r="F384" s="47">
        <v>43560</v>
      </c>
      <c r="G384" s="47">
        <v>43573</v>
      </c>
      <c r="H384" s="47">
        <v>43591</v>
      </c>
      <c r="I384" s="47">
        <v>43584</v>
      </c>
      <c r="J384" s="67" t="s">
        <v>12</v>
      </c>
      <c r="K384" s="21"/>
      <c r="L384" s="48" t="s">
        <v>78</v>
      </c>
      <c r="M384" s="21"/>
      <c r="N384" s="22" t="s">
        <v>10</v>
      </c>
      <c r="O384" s="19"/>
      <c r="P384" s="22"/>
      <c r="Q384" s="38"/>
      <c r="R384" s="19"/>
      <c r="Y384" s="31"/>
      <c r="Z384" s="31"/>
      <c r="AC384" s="31"/>
    </row>
    <row r="385" spans="1:29" s="24" customFormat="1" ht="30" customHeight="1" x14ac:dyDescent="0.2">
      <c r="A385" s="22" t="s">
        <v>474</v>
      </c>
      <c r="B385" s="38" t="s">
        <v>1679</v>
      </c>
      <c r="C385" s="22" t="s">
        <v>46</v>
      </c>
      <c r="D385" s="19"/>
      <c r="E385" s="47">
        <v>43559</v>
      </c>
      <c r="F385" s="47">
        <v>43560</v>
      </c>
      <c r="G385" s="47">
        <v>43573</v>
      </c>
      <c r="H385" s="47">
        <v>43591</v>
      </c>
      <c r="I385" s="47">
        <v>43566</v>
      </c>
      <c r="J385" s="67" t="s">
        <v>12</v>
      </c>
      <c r="K385" s="21"/>
      <c r="L385" s="48" t="s">
        <v>78</v>
      </c>
      <c r="M385" s="21"/>
      <c r="N385" s="22" t="s">
        <v>10</v>
      </c>
      <c r="O385" s="19"/>
      <c r="P385" s="22"/>
      <c r="Q385" s="38"/>
      <c r="R385" s="19"/>
      <c r="Y385" s="31"/>
      <c r="Z385" s="31"/>
      <c r="AC385" s="31"/>
    </row>
    <row r="386" spans="1:29" s="24" customFormat="1" ht="30" customHeight="1" x14ac:dyDescent="0.2">
      <c r="A386" s="22" t="s">
        <v>475</v>
      </c>
      <c r="B386" s="38" t="s">
        <v>1680</v>
      </c>
      <c r="C386" s="22" t="s">
        <v>46</v>
      </c>
      <c r="D386" s="19"/>
      <c r="E386" s="47">
        <v>43560</v>
      </c>
      <c r="F386" s="47">
        <v>43563</v>
      </c>
      <c r="G386" s="47">
        <v>43578</v>
      </c>
      <c r="H386" s="47">
        <v>43592</v>
      </c>
      <c r="I386" s="47">
        <v>43584</v>
      </c>
      <c r="J386" s="67" t="s">
        <v>12</v>
      </c>
      <c r="K386" s="21"/>
      <c r="L386" s="48" t="s">
        <v>78</v>
      </c>
      <c r="M386" s="21"/>
      <c r="N386" s="22" t="s">
        <v>10</v>
      </c>
      <c r="O386" s="19"/>
      <c r="P386" s="22"/>
      <c r="Q386" s="38"/>
      <c r="R386" s="19"/>
      <c r="Y386" s="31"/>
      <c r="Z386" s="31"/>
      <c r="AC386" s="31"/>
    </row>
    <row r="387" spans="1:29" s="24" customFormat="1" ht="30" customHeight="1" x14ac:dyDescent="0.2">
      <c r="A387" s="22" t="s">
        <v>476</v>
      </c>
      <c r="B387" s="38" t="s">
        <v>1681</v>
      </c>
      <c r="C387" s="22" t="s">
        <v>46</v>
      </c>
      <c r="D387" s="19"/>
      <c r="E387" s="47">
        <v>43563</v>
      </c>
      <c r="F387" s="47">
        <v>43564</v>
      </c>
      <c r="G387" s="47">
        <v>43579</v>
      </c>
      <c r="H387" s="47">
        <v>43593</v>
      </c>
      <c r="I387" s="47">
        <v>43593</v>
      </c>
      <c r="J387" s="67" t="s">
        <v>12</v>
      </c>
      <c r="K387" s="21"/>
      <c r="L387" s="48" t="s">
        <v>78</v>
      </c>
      <c r="M387" s="21"/>
      <c r="N387" s="22" t="s">
        <v>10</v>
      </c>
      <c r="O387" s="19"/>
      <c r="P387" s="22"/>
      <c r="Q387" s="38"/>
      <c r="R387" s="19"/>
      <c r="Y387" s="31"/>
      <c r="Z387" s="31"/>
      <c r="AC387" s="31"/>
    </row>
    <row r="388" spans="1:29" s="24" customFormat="1" ht="30" customHeight="1" x14ac:dyDescent="0.2">
      <c r="A388" s="22" t="s">
        <v>477</v>
      </c>
      <c r="B388" s="38" t="s">
        <v>1682</v>
      </c>
      <c r="C388" s="22" t="s">
        <v>46</v>
      </c>
      <c r="D388" s="19"/>
      <c r="E388" s="47">
        <v>43563</v>
      </c>
      <c r="F388" s="47">
        <v>43564</v>
      </c>
      <c r="G388" s="47">
        <v>43579</v>
      </c>
      <c r="H388" s="47">
        <v>43593</v>
      </c>
      <c r="I388" s="47">
        <v>43564</v>
      </c>
      <c r="J388" s="67" t="s">
        <v>12</v>
      </c>
      <c r="K388" s="21"/>
      <c r="L388" s="48" t="s">
        <v>78</v>
      </c>
      <c r="M388" s="21"/>
      <c r="N388" s="22" t="s">
        <v>10</v>
      </c>
      <c r="O388" s="19"/>
      <c r="P388" s="22"/>
      <c r="Q388" s="38"/>
      <c r="R388" s="19"/>
      <c r="Y388" s="31"/>
      <c r="Z388" s="31"/>
      <c r="AC388" s="31"/>
    </row>
    <row r="389" spans="1:29" s="24" customFormat="1" ht="30" customHeight="1" x14ac:dyDescent="0.2">
      <c r="A389" s="22" t="s">
        <v>478</v>
      </c>
      <c r="B389" s="38" t="s">
        <v>1683</v>
      </c>
      <c r="C389" s="22" t="s">
        <v>46</v>
      </c>
      <c r="D389" s="19"/>
      <c r="E389" s="47">
        <v>43563</v>
      </c>
      <c r="F389" s="47">
        <v>43564</v>
      </c>
      <c r="G389" s="47">
        <v>43579</v>
      </c>
      <c r="H389" s="47">
        <v>43593</v>
      </c>
      <c r="I389" s="47">
        <v>43566</v>
      </c>
      <c r="J389" s="67" t="s">
        <v>12</v>
      </c>
      <c r="K389" s="21"/>
      <c r="L389" s="48" t="s">
        <v>78</v>
      </c>
      <c r="M389" s="21"/>
      <c r="N389" s="22" t="s">
        <v>10</v>
      </c>
      <c r="O389" s="19"/>
      <c r="P389" s="22"/>
      <c r="Q389" s="38"/>
      <c r="R389" s="19"/>
      <c r="Y389" s="31"/>
      <c r="Z389" s="31"/>
      <c r="AC389" s="31"/>
    </row>
    <row r="390" spans="1:29" s="24" customFormat="1" ht="30" customHeight="1" x14ac:dyDescent="0.2">
      <c r="A390" s="22" t="s">
        <v>479</v>
      </c>
      <c r="B390" s="38" t="s">
        <v>1685</v>
      </c>
      <c r="C390" s="22" t="s">
        <v>46</v>
      </c>
      <c r="D390" s="19"/>
      <c r="E390" s="47">
        <v>43560</v>
      </c>
      <c r="F390" s="47">
        <v>43563</v>
      </c>
      <c r="G390" s="47">
        <v>43578</v>
      </c>
      <c r="H390" s="47">
        <v>43592</v>
      </c>
      <c r="I390" s="47">
        <v>43564</v>
      </c>
      <c r="J390" s="67" t="s">
        <v>12</v>
      </c>
      <c r="K390" s="21"/>
      <c r="L390" s="48" t="s">
        <v>78</v>
      </c>
      <c r="M390" s="21"/>
      <c r="N390" s="22" t="s">
        <v>10</v>
      </c>
      <c r="O390" s="19"/>
      <c r="P390" s="22"/>
      <c r="Q390" s="38"/>
      <c r="R390" s="19"/>
      <c r="Y390" s="31"/>
      <c r="Z390" s="31"/>
      <c r="AC390" s="31"/>
    </row>
    <row r="391" spans="1:29" s="24" customFormat="1" ht="30" customHeight="1" x14ac:dyDescent="0.2">
      <c r="A391" s="22" t="s">
        <v>480</v>
      </c>
      <c r="B391" s="38" t="s">
        <v>1686</v>
      </c>
      <c r="C391" s="22" t="s">
        <v>46</v>
      </c>
      <c r="D391" s="19"/>
      <c r="E391" s="47">
        <v>43563</v>
      </c>
      <c r="F391" s="47">
        <v>43594</v>
      </c>
      <c r="G391" s="47">
        <v>43607</v>
      </c>
      <c r="H391" s="47">
        <v>43621</v>
      </c>
      <c r="I391" s="47">
        <v>43614</v>
      </c>
      <c r="J391" s="67" t="s">
        <v>12</v>
      </c>
      <c r="K391" s="21"/>
      <c r="L391" s="48" t="s">
        <v>78</v>
      </c>
      <c r="M391" s="21"/>
      <c r="N391" s="22" t="s">
        <v>10</v>
      </c>
      <c r="O391" s="19"/>
      <c r="P391" s="22"/>
      <c r="Q391" s="38" t="s">
        <v>1796</v>
      </c>
      <c r="R391" s="19"/>
      <c r="Y391" s="31"/>
      <c r="Z391" s="31"/>
      <c r="AC391" s="31"/>
    </row>
    <row r="392" spans="1:29" s="24" customFormat="1" ht="30" customHeight="1" x14ac:dyDescent="0.2">
      <c r="A392" s="22" t="s">
        <v>481</v>
      </c>
      <c r="B392" s="38" t="s">
        <v>1687</v>
      </c>
      <c r="C392" s="22" t="s">
        <v>46</v>
      </c>
      <c r="D392" s="19"/>
      <c r="E392" s="47">
        <v>43563</v>
      </c>
      <c r="F392" s="47">
        <v>43578</v>
      </c>
      <c r="G392" s="47">
        <v>43592</v>
      </c>
      <c r="H392" s="47">
        <v>43606</v>
      </c>
      <c r="I392" s="47">
        <v>43602</v>
      </c>
      <c r="J392" s="67" t="s">
        <v>12</v>
      </c>
      <c r="K392" s="21"/>
      <c r="L392" s="48" t="s">
        <v>78</v>
      </c>
      <c r="M392" s="21"/>
      <c r="N392" s="22" t="s">
        <v>10</v>
      </c>
      <c r="O392" s="19"/>
      <c r="P392" s="22"/>
      <c r="Q392" s="38" t="s">
        <v>2326</v>
      </c>
      <c r="R392" s="19"/>
      <c r="Y392" s="31"/>
      <c r="Z392" s="31"/>
      <c r="AC392" s="31"/>
    </row>
    <row r="393" spans="1:29" s="24" customFormat="1" ht="30" customHeight="1" x14ac:dyDescent="0.2">
      <c r="A393" s="22" t="s">
        <v>482</v>
      </c>
      <c r="B393" s="38" t="s">
        <v>1688</v>
      </c>
      <c r="C393" s="22" t="s">
        <v>46</v>
      </c>
      <c r="D393" s="19"/>
      <c r="E393" s="47">
        <v>43563</v>
      </c>
      <c r="F393" s="47">
        <v>43564</v>
      </c>
      <c r="G393" s="47">
        <v>43579</v>
      </c>
      <c r="H393" s="47">
        <v>43593</v>
      </c>
      <c r="I393" s="47">
        <v>43567</v>
      </c>
      <c r="J393" s="67" t="s">
        <v>12</v>
      </c>
      <c r="K393" s="21"/>
      <c r="L393" s="48" t="s">
        <v>78</v>
      </c>
      <c r="M393" s="21"/>
      <c r="N393" s="22" t="s">
        <v>10</v>
      </c>
      <c r="O393" s="19"/>
      <c r="P393" s="22"/>
      <c r="Q393" s="38"/>
      <c r="R393" s="19"/>
      <c r="Y393" s="31"/>
      <c r="Z393" s="31"/>
      <c r="AC393" s="31"/>
    </row>
    <row r="394" spans="1:29" s="24" customFormat="1" ht="30" customHeight="1" x14ac:dyDescent="0.2">
      <c r="A394" s="22" t="s">
        <v>483</v>
      </c>
      <c r="B394" s="38" t="s">
        <v>1689</v>
      </c>
      <c r="C394" s="22" t="s">
        <v>46</v>
      </c>
      <c r="D394" s="19"/>
      <c r="E394" s="47">
        <v>43563</v>
      </c>
      <c r="F394" s="47">
        <v>43564</v>
      </c>
      <c r="G394" s="47">
        <v>43579</v>
      </c>
      <c r="H394" s="47">
        <v>43593</v>
      </c>
      <c r="I394" s="47">
        <v>43581</v>
      </c>
      <c r="J394" s="67" t="s">
        <v>12</v>
      </c>
      <c r="K394" s="21"/>
      <c r="L394" s="48" t="s">
        <v>78</v>
      </c>
      <c r="M394" s="21"/>
      <c r="N394" s="22" t="s">
        <v>10</v>
      </c>
      <c r="O394" s="19"/>
      <c r="P394" s="22"/>
      <c r="Q394" s="38"/>
      <c r="R394" s="19"/>
      <c r="Y394" s="31"/>
      <c r="Z394" s="31"/>
      <c r="AC394" s="31"/>
    </row>
    <row r="395" spans="1:29" s="24" customFormat="1" ht="30" customHeight="1" x14ac:dyDescent="0.2">
      <c r="A395" s="22" t="s">
        <v>484</v>
      </c>
      <c r="B395" s="38" t="s">
        <v>1690</v>
      </c>
      <c r="C395" s="22" t="s">
        <v>46</v>
      </c>
      <c r="D395" s="19"/>
      <c r="E395" s="47">
        <v>43563</v>
      </c>
      <c r="F395" s="47">
        <v>43564</v>
      </c>
      <c r="G395" s="47">
        <v>43579</v>
      </c>
      <c r="H395" s="47">
        <v>43593</v>
      </c>
      <c r="I395" s="47">
        <v>43579</v>
      </c>
      <c r="J395" s="67" t="s">
        <v>12</v>
      </c>
      <c r="K395" s="21"/>
      <c r="L395" s="48" t="s">
        <v>78</v>
      </c>
      <c r="M395" s="21"/>
      <c r="N395" s="22" t="s">
        <v>10</v>
      </c>
      <c r="O395" s="19"/>
      <c r="P395" s="22"/>
      <c r="Q395" s="38"/>
      <c r="R395" s="19"/>
      <c r="Y395" s="31"/>
      <c r="Z395" s="31"/>
      <c r="AC395" s="31"/>
    </row>
    <row r="396" spans="1:29" s="24" customFormat="1" ht="30" customHeight="1" x14ac:dyDescent="0.2">
      <c r="A396" s="22" t="s">
        <v>485</v>
      </c>
      <c r="B396" s="38" t="s">
        <v>1691</v>
      </c>
      <c r="C396" s="22" t="s">
        <v>46</v>
      </c>
      <c r="D396" s="19"/>
      <c r="E396" s="47">
        <v>43563</v>
      </c>
      <c r="F396" s="47">
        <v>43564</v>
      </c>
      <c r="G396" s="47">
        <v>43579</v>
      </c>
      <c r="H396" s="47">
        <v>43593</v>
      </c>
      <c r="I396" s="47">
        <v>43566</v>
      </c>
      <c r="J396" s="61" t="s">
        <v>12</v>
      </c>
      <c r="K396" s="21"/>
      <c r="L396" s="48" t="s">
        <v>78</v>
      </c>
      <c r="M396" s="21"/>
      <c r="N396" s="22" t="s">
        <v>13</v>
      </c>
      <c r="O396" s="19"/>
      <c r="P396" s="22" t="s">
        <v>70</v>
      </c>
      <c r="Q396" s="38"/>
      <c r="R396" s="19"/>
      <c r="Y396" s="31"/>
      <c r="Z396" s="31"/>
      <c r="AC396" s="31"/>
    </row>
    <row r="397" spans="1:29" s="24" customFormat="1" ht="30" customHeight="1" x14ac:dyDescent="0.2">
      <c r="A397" s="22" t="s">
        <v>486</v>
      </c>
      <c r="B397" s="38" t="s">
        <v>1692</v>
      </c>
      <c r="C397" s="22" t="s">
        <v>46</v>
      </c>
      <c r="D397" s="19"/>
      <c r="E397" s="47">
        <v>43563</v>
      </c>
      <c r="F397" s="47">
        <v>43564</v>
      </c>
      <c r="G397" s="47">
        <v>43579</v>
      </c>
      <c r="H397" s="47">
        <v>43593</v>
      </c>
      <c r="I397" s="47">
        <v>43578</v>
      </c>
      <c r="J397" s="67" t="s">
        <v>12</v>
      </c>
      <c r="K397" s="21"/>
      <c r="L397" s="48" t="s">
        <v>78</v>
      </c>
      <c r="M397" s="21"/>
      <c r="N397" s="22" t="s">
        <v>13</v>
      </c>
      <c r="O397" s="19"/>
      <c r="P397" s="22" t="s">
        <v>16</v>
      </c>
      <c r="Q397" s="38"/>
      <c r="R397" s="19"/>
      <c r="Y397" s="31"/>
      <c r="Z397" s="31"/>
      <c r="AC397" s="31"/>
    </row>
    <row r="398" spans="1:29" s="24" customFormat="1" ht="30" customHeight="1" x14ac:dyDescent="0.2">
      <c r="A398" s="22" t="s">
        <v>487</v>
      </c>
      <c r="B398" s="38" t="s">
        <v>1693</v>
      </c>
      <c r="C398" s="22" t="s">
        <v>46</v>
      </c>
      <c r="D398" s="19"/>
      <c r="E398" s="47">
        <v>43563</v>
      </c>
      <c r="F398" s="47">
        <v>43564</v>
      </c>
      <c r="G398" s="47">
        <v>43579</v>
      </c>
      <c r="H398" s="47">
        <v>43593</v>
      </c>
      <c r="I398" s="47">
        <v>43565</v>
      </c>
      <c r="J398" s="67" t="s">
        <v>12</v>
      </c>
      <c r="K398" s="21"/>
      <c r="L398" s="48" t="s">
        <v>78</v>
      </c>
      <c r="M398" s="21"/>
      <c r="N398" s="22" t="s">
        <v>10</v>
      </c>
      <c r="O398" s="19"/>
      <c r="P398" s="22"/>
      <c r="Q398" s="38"/>
      <c r="R398" s="19"/>
      <c r="Y398" s="31"/>
      <c r="Z398" s="31"/>
      <c r="AC398" s="31"/>
    </row>
    <row r="399" spans="1:29" s="24" customFormat="1" ht="30" customHeight="1" x14ac:dyDescent="0.2">
      <c r="A399" s="22" t="s">
        <v>488</v>
      </c>
      <c r="B399" s="38" t="s">
        <v>1694</v>
      </c>
      <c r="C399" s="22" t="s">
        <v>46</v>
      </c>
      <c r="D399" s="19"/>
      <c r="E399" s="47">
        <v>43563</v>
      </c>
      <c r="F399" s="47">
        <v>43564</v>
      </c>
      <c r="G399" s="47">
        <v>43579</v>
      </c>
      <c r="H399" s="47">
        <v>43593</v>
      </c>
      <c r="I399" s="47">
        <v>43588</v>
      </c>
      <c r="J399" s="67" t="s">
        <v>12</v>
      </c>
      <c r="K399" s="21"/>
      <c r="L399" s="48" t="s">
        <v>78</v>
      </c>
      <c r="M399" s="21"/>
      <c r="N399" s="22" t="s">
        <v>10</v>
      </c>
      <c r="O399" s="19"/>
      <c r="P399" s="22"/>
      <c r="Q399" s="38"/>
      <c r="R399" s="19"/>
      <c r="Y399" s="31"/>
      <c r="Z399" s="31"/>
      <c r="AC399" s="31"/>
    </row>
    <row r="400" spans="1:29" s="24" customFormat="1" ht="30" customHeight="1" x14ac:dyDescent="0.2">
      <c r="A400" s="22" t="s">
        <v>489</v>
      </c>
      <c r="B400" s="38" t="s">
        <v>1695</v>
      </c>
      <c r="C400" s="22" t="s">
        <v>46</v>
      </c>
      <c r="D400" s="19"/>
      <c r="E400" s="47">
        <v>43564</v>
      </c>
      <c r="F400" s="47">
        <v>43565</v>
      </c>
      <c r="G400" s="47">
        <v>43580</v>
      </c>
      <c r="H400" s="47">
        <v>43594</v>
      </c>
      <c r="I400" s="47">
        <v>43566</v>
      </c>
      <c r="J400" s="67" t="s">
        <v>12</v>
      </c>
      <c r="K400" s="21"/>
      <c r="L400" s="48" t="s">
        <v>78</v>
      </c>
      <c r="M400" s="21"/>
      <c r="N400" s="22" t="s">
        <v>10</v>
      </c>
      <c r="O400" s="19"/>
      <c r="P400" s="22"/>
      <c r="Q400" s="38"/>
      <c r="R400" s="19"/>
      <c r="Y400" s="31"/>
      <c r="Z400" s="31"/>
      <c r="AC400" s="31"/>
    </row>
    <row r="401" spans="1:29" s="24" customFormat="1" ht="30" customHeight="1" x14ac:dyDescent="0.2">
      <c r="A401" s="22" t="s">
        <v>490</v>
      </c>
      <c r="B401" s="38" t="s">
        <v>1696</v>
      </c>
      <c r="C401" s="22" t="s">
        <v>46</v>
      </c>
      <c r="D401" s="19"/>
      <c r="E401" s="47">
        <v>43564</v>
      </c>
      <c r="F401" s="47">
        <v>43565</v>
      </c>
      <c r="G401" s="47">
        <v>43580</v>
      </c>
      <c r="H401" s="47">
        <v>43594</v>
      </c>
      <c r="I401" s="47">
        <v>43592</v>
      </c>
      <c r="J401" s="67" t="s">
        <v>12</v>
      </c>
      <c r="K401" s="21"/>
      <c r="L401" s="48" t="s">
        <v>78</v>
      </c>
      <c r="M401" s="21"/>
      <c r="N401" s="22" t="s">
        <v>10</v>
      </c>
      <c r="O401" s="19"/>
      <c r="P401" s="22"/>
      <c r="Q401" s="38"/>
      <c r="R401" s="19"/>
      <c r="Y401" s="31"/>
      <c r="Z401" s="31"/>
      <c r="AC401" s="31"/>
    </row>
    <row r="402" spans="1:29" s="24" customFormat="1" ht="30" customHeight="1" x14ac:dyDescent="0.2">
      <c r="A402" s="22" t="s">
        <v>491</v>
      </c>
      <c r="B402" s="38" t="s">
        <v>1697</v>
      </c>
      <c r="C402" s="22" t="s">
        <v>46</v>
      </c>
      <c r="D402" s="19"/>
      <c r="E402" s="47">
        <v>43564</v>
      </c>
      <c r="F402" s="47">
        <v>43565</v>
      </c>
      <c r="G402" s="47">
        <v>43580</v>
      </c>
      <c r="H402" s="47">
        <v>43594</v>
      </c>
      <c r="I402" s="47">
        <v>43584</v>
      </c>
      <c r="J402" s="67" t="s">
        <v>12</v>
      </c>
      <c r="K402" s="21"/>
      <c r="L402" s="48" t="s">
        <v>78</v>
      </c>
      <c r="M402" s="21"/>
      <c r="N402" s="22" t="s">
        <v>10</v>
      </c>
      <c r="O402" s="19"/>
      <c r="P402" s="22"/>
      <c r="Q402" s="38"/>
      <c r="R402" s="19"/>
      <c r="Y402" s="31"/>
      <c r="Z402" s="31"/>
      <c r="AC402" s="31"/>
    </row>
    <row r="403" spans="1:29" s="24" customFormat="1" ht="30" customHeight="1" x14ac:dyDescent="0.2">
      <c r="A403" s="22" t="s">
        <v>492</v>
      </c>
      <c r="B403" s="38" t="s">
        <v>1698</v>
      </c>
      <c r="C403" s="22" t="s">
        <v>46</v>
      </c>
      <c r="D403" s="19"/>
      <c r="E403" s="47">
        <v>43565</v>
      </c>
      <c r="F403" s="47">
        <v>43566</v>
      </c>
      <c r="G403" s="47">
        <v>43581</v>
      </c>
      <c r="H403" s="47">
        <v>43595</v>
      </c>
      <c r="I403" s="47">
        <v>43580</v>
      </c>
      <c r="J403" s="61" t="s">
        <v>12</v>
      </c>
      <c r="K403" s="21"/>
      <c r="L403" s="48" t="s">
        <v>78</v>
      </c>
      <c r="M403" s="21"/>
      <c r="N403" s="22" t="s">
        <v>13</v>
      </c>
      <c r="O403" s="19"/>
      <c r="P403" s="22" t="s">
        <v>70</v>
      </c>
      <c r="Q403" s="38"/>
      <c r="R403" s="19"/>
      <c r="Y403" s="31"/>
      <c r="Z403" s="31"/>
      <c r="AC403" s="31"/>
    </row>
    <row r="404" spans="1:29" s="24" customFormat="1" ht="30" customHeight="1" x14ac:dyDescent="0.2">
      <c r="A404" s="22" t="s">
        <v>493</v>
      </c>
      <c r="B404" s="38" t="s">
        <v>1699</v>
      </c>
      <c r="C404" s="22" t="s">
        <v>46</v>
      </c>
      <c r="D404" s="19"/>
      <c r="E404" s="47">
        <v>43565</v>
      </c>
      <c r="F404" s="47">
        <v>43566</v>
      </c>
      <c r="G404" s="47">
        <v>43581</v>
      </c>
      <c r="H404" s="47">
        <v>43595</v>
      </c>
      <c r="I404" s="47">
        <v>43570</v>
      </c>
      <c r="J404" s="61" t="s">
        <v>12</v>
      </c>
      <c r="K404" s="21"/>
      <c r="L404" s="48" t="s">
        <v>78</v>
      </c>
      <c r="M404" s="21"/>
      <c r="N404" s="22" t="s">
        <v>19</v>
      </c>
      <c r="O404" s="19"/>
      <c r="P404" s="22"/>
      <c r="Q404" s="38"/>
      <c r="R404" s="19"/>
      <c r="Y404" s="31"/>
      <c r="Z404" s="31"/>
      <c r="AC404" s="31"/>
    </row>
    <row r="405" spans="1:29" s="24" customFormat="1" ht="30" customHeight="1" x14ac:dyDescent="0.2">
      <c r="A405" s="22" t="s">
        <v>494</v>
      </c>
      <c r="B405" s="38" t="s">
        <v>2546</v>
      </c>
      <c r="C405" s="22" t="s">
        <v>46</v>
      </c>
      <c r="D405" s="19"/>
      <c r="E405" s="47">
        <v>43565</v>
      </c>
      <c r="F405" s="47">
        <v>43566</v>
      </c>
      <c r="G405" s="47">
        <v>43581</v>
      </c>
      <c r="H405" s="47">
        <v>43595</v>
      </c>
      <c r="I405" s="47">
        <v>43566</v>
      </c>
      <c r="J405" s="61" t="s">
        <v>12</v>
      </c>
      <c r="K405" s="21"/>
      <c r="L405" s="48" t="s">
        <v>78</v>
      </c>
      <c r="M405" s="21"/>
      <c r="N405" s="22" t="s">
        <v>10</v>
      </c>
      <c r="O405" s="19"/>
      <c r="P405" s="22"/>
      <c r="Q405" s="38"/>
      <c r="R405" s="19"/>
      <c r="Y405" s="31"/>
      <c r="Z405" s="31"/>
      <c r="AC405" s="31"/>
    </row>
    <row r="406" spans="1:29" s="24" customFormat="1" ht="30" customHeight="1" x14ac:dyDescent="0.2">
      <c r="A406" s="22" t="s">
        <v>495</v>
      </c>
      <c r="B406" s="38" t="s">
        <v>1700</v>
      </c>
      <c r="C406" s="22" t="s">
        <v>46</v>
      </c>
      <c r="D406" s="19"/>
      <c r="E406" s="47">
        <v>43565</v>
      </c>
      <c r="F406" s="47">
        <v>43566</v>
      </c>
      <c r="G406" s="47">
        <v>43581</v>
      </c>
      <c r="H406" s="47">
        <v>43595</v>
      </c>
      <c r="I406" s="47">
        <v>43566</v>
      </c>
      <c r="J406" s="61" t="s">
        <v>12</v>
      </c>
      <c r="K406" s="21"/>
      <c r="L406" s="48" t="s">
        <v>78</v>
      </c>
      <c r="M406" s="21"/>
      <c r="N406" s="22" t="s">
        <v>10</v>
      </c>
      <c r="O406" s="19"/>
      <c r="P406" s="22"/>
      <c r="Q406" s="38"/>
      <c r="R406" s="19"/>
      <c r="Y406" s="31"/>
      <c r="Z406" s="31"/>
      <c r="AC406" s="31"/>
    </row>
    <row r="407" spans="1:29" s="24" customFormat="1" ht="30" customHeight="1" x14ac:dyDescent="0.2">
      <c r="A407" s="22" t="s">
        <v>496</v>
      </c>
      <c r="B407" s="38" t="s">
        <v>1701</v>
      </c>
      <c r="C407" s="22" t="s">
        <v>46</v>
      </c>
      <c r="D407" s="19"/>
      <c r="E407" s="47">
        <v>43565</v>
      </c>
      <c r="F407" s="47">
        <v>43566</v>
      </c>
      <c r="G407" s="47">
        <v>43581</v>
      </c>
      <c r="H407" s="47">
        <v>43595</v>
      </c>
      <c r="I407" s="47">
        <v>43570</v>
      </c>
      <c r="J407" s="61" t="s">
        <v>12</v>
      </c>
      <c r="K407" s="21"/>
      <c r="L407" s="48" t="s">
        <v>78</v>
      </c>
      <c r="M407" s="21"/>
      <c r="N407" s="22" t="s">
        <v>19</v>
      </c>
      <c r="O407" s="19"/>
      <c r="P407" s="22"/>
      <c r="Q407" s="38"/>
      <c r="R407" s="19"/>
      <c r="Y407" s="31"/>
      <c r="Z407" s="31"/>
      <c r="AC407" s="31"/>
    </row>
    <row r="408" spans="1:29" s="24" customFormat="1" ht="30" customHeight="1" x14ac:dyDescent="0.2">
      <c r="A408" s="22" t="s">
        <v>497</v>
      </c>
      <c r="B408" s="38" t="s">
        <v>1702</v>
      </c>
      <c r="C408" s="22" t="s">
        <v>46</v>
      </c>
      <c r="D408" s="19"/>
      <c r="E408" s="47">
        <v>43565</v>
      </c>
      <c r="F408" s="47">
        <v>43566</v>
      </c>
      <c r="G408" s="47">
        <v>43581</v>
      </c>
      <c r="H408" s="47">
        <v>43595</v>
      </c>
      <c r="I408" s="47">
        <v>43570</v>
      </c>
      <c r="J408" s="61" t="s">
        <v>12</v>
      </c>
      <c r="K408" s="21"/>
      <c r="L408" s="48" t="s">
        <v>78</v>
      </c>
      <c r="M408" s="21"/>
      <c r="N408" s="22" t="s">
        <v>10</v>
      </c>
      <c r="O408" s="19"/>
      <c r="P408" s="22"/>
      <c r="Q408" s="38"/>
      <c r="R408" s="19"/>
      <c r="Y408" s="31"/>
      <c r="Z408" s="31"/>
      <c r="AC408" s="31"/>
    </row>
    <row r="409" spans="1:29" s="24" customFormat="1" ht="30" customHeight="1" x14ac:dyDescent="0.2">
      <c r="A409" s="22" t="s">
        <v>498</v>
      </c>
      <c r="B409" s="38" t="s">
        <v>1703</v>
      </c>
      <c r="C409" s="22" t="s">
        <v>46</v>
      </c>
      <c r="D409" s="19"/>
      <c r="E409" s="47">
        <v>43566</v>
      </c>
      <c r="F409" s="47">
        <v>43567</v>
      </c>
      <c r="G409" s="47">
        <v>43584</v>
      </c>
      <c r="H409" s="47">
        <v>43599</v>
      </c>
      <c r="I409" s="47">
        <v>43593</v>
      </c>
      <c r="J409" s="61" t="s">
        <v>12</v>
      </c>
      <c r="K409" s="21"/>
      <c r="L409" s="48" t="s">
        <v>78</v>
      </c>
      <c r="M409" s="21"/>
      <c r="N409" s="22" t="s">
        <v>10</v>
      </c>
      <c r="O409" s="19"/>
      <c r="P409" s="22"/>
      <c r="Q409" s="38"/>
      <c r="R409" s="19"/>
      <c r="Y409" s="31"/>
      <c r="Z409" s="31"/>
      <c r="AC409" s="31"/>
    </row>
    <row r="410" spans="1:29" s="24" customFormat="1" ht="30" customHeight="1" x14ac:dyDescent="0.2">
      <c r="A410" s="22" t="s">
        <v>499</v>
      </c>
      <c r="B410" s="38" t="s">
        <v>1704</v>
      </c>
      <c r="C410" s="22" t="s">
        <v>46</v>
      </c>
      <c r="D410" s="19"/>
      <c r="E410" s="47">
        <v>43566</v>
      </c>
      <c r="F410" s="47">
        <v>43567</v>
      </c>
      <c r="G410" s="47">
        <v>43584</v>
      </c>
      <c r="H410" s="47">
        <v>43599</v>
      </c>
      <c r="I410" s="47">
        <v>43580</v>
      </c>
      <c r="J410" s="61" t="s">
        <v>12</v>
      </c>
      <c r="K410" s="21"/>
      <c r="L410" s="48" t="s">
        <v>78</v>
      </c>
      <c r="M410" s="21"/>
      <c r="N410" s="22" t="s">
        <v>10</v>
      </c>
      <c r="O410" s="19"/>
      <c r="P410" s="22"/>
      <c r="Q410" s="38"/>
      <c r="R410" s="19"/>
      <c r="Y410" s="31"/>
      <c r="Z410" s="31"/>
      <c r="AC410" s="31"/>
    </row>
    <row r="411" spans="1:29" s="24" customFormat="1" ht="30" customHeight="1" x14ac:dyDescent="0.2">
      <c r="A411" s="22" t="s">
        <v>500</v>
      </c>
      <c r="B411" s="38" t="s">
        <v>1708</v>
      </c>
      <c r="C411" s="22" t="s">
        <v>46</v>
      </c>
      <c r="D411" s="19"/>
      <c r="E411" s="47">
        <v>43567</v>
      </c>
      <c r="F411" s="47">
        <v>43570</v>
      </c>
      <c r="G411" s="47">
        <v>43585</v>
      </c>
      <c r="H411" s="47">
        <v>43600</v>
      </c>
      <c r="I411" s="47">
        <v>43572</v>
      </c>
      <c r="J411" s="61" t="s">
        <v>12</v>
      </c>
      <c r="K411" s="21"/>
      <c r="L411" s="48" t="s">
        <v>78</v>
      </c>
      <c r="M411" s="21"/>
      <c r="N411" s="22" t="s">
        <v>1684</v>
      </c>
      <c r="O411" s="19"/>
      <c r="P411" s="22"/>
      <c r="Q411" s="38"/>
      <c r="R411" s="19"/>
      <c r="Y411" s="31"/>
      <c r="Z411" s="31"/>
      <c r="AC411" s="31"/>
    </row>
    <row r="412" spans="1:29" s="24" customFormat="1" ht="30" customHeight="1" x14ac:dyDescent="0.2">
      <c r="A412" s="22" t="s">
        <v>501</v>
      </c>
      <c r="B412" s="38" t="s">
        <v>1709</v>
      </c>
      <c r="C412" s="22" t="s">
        <v>46</v>
      </c>
      <c r="D412" s="19"/>
      <c r="E412" s="47">
        <v>43567</v>
      </c>
      <c r="F412" s="47">
        <v>43570</v>
      </c>
      <c r="G412" s="47">
        <v>43585</v>
      </c>
      <c r="H412" s="47">
        <v>43600</v>
      </c>
      <c r="I412" s="47">
        <v>43585</v>
      </c>
      <c r="J412" s="61" t="s">
        <v>12</v>
      </c>
      <c r="K412" s="21"/>
      <c r="L412" s="48" t="s">
        <v>78</v>
      </c>
      <c r="M412" s="21"/>
      <c r="N412" s="22" t="s">
        <v>1684</v>
      </c>
      <c r="O412" s="19"/>
      <c r="P412" s="22"/>
      <c r="Q412" s="38"/>
      <c r="R412" s="19"/>
      <c r="Y412" s="31"/>
      <c r="Z412" s="31"/>
      <c r="AC412" s="31"/>
    </row>
    <row r="413" spans="1:29" s="24" customFormat="1" ht="30" customHeight="1" x14ac:dyDescent="0.2">
      <c r="A413" s="22" t="s">
        <v>502</v>
      </c>
      <c r="B413" s="38" t="s">
        <v>1710</v>
      </c>
      <c r="C413" s="22" t="s">
        <v>46</v>
      </c>
      <c r="D413" s="19"/>
      <c r="E413" s="47">
        <v>43567</v>
      </c>
      <c r="F413" s="47">
        <v>43570</v>
      </c>
      <c r="G413" s="47">
        <v>43585</v>
      </c>
      <c r="H413" s="47">
        <v>43600</v>
      </c>
      <c r="I413" s="47">
        <v>43581</v>
      </c>
      <c r="J413" s="67" t="s">
        <v>12</v>
      </c>
      <c r="K413" s="21"/>
      <c r="L413" s="48" t="s">
        <v>78</v>
      </c>
      <c r="M413" s="21"/>
      <c r="N413" s="22" t="s">
        <v>10</v>
      </c>
      <c r="O413" s="19"/>
      <c r="P413" s="22"/>
      <c r="Q413" s="38"/>
      <c r="R413" s="19"/>
      <c r="Y413" s="31"/>
      <c r="Z413" s="31"/>
      <c r="AC413" s="31"/>
    </row>
    <row r="414" spans="1:29" s="24" customFormat="1" ht="30" customHeight="1" x14ac:dyDescent="0.2">
      <c r="A414" s="22" t="s">
        <v>503</v>
      </c>
      <c r="B414" s="38" t="s">
        <v>1711</v>
      </c>
      <c r="C414" s="22" t="s">
        <v>46</v>
      </c>
      <c r="D414" s="19"/>
      <c r="E414" s="47">
        <v>43567</v>
      </c>
      <c r="F414" s="47">
        <v>43570</v>
      </c>
      <c r="G414" s="47">
        <v>43585</v>
      </c>
      <c r="H414" s="47">
        <v>43600</v>
      </c>
      <c r="I414" s="47">
        <v>43579</v>
      </c>
      <c r="J414" s="67" t="s">
        <v>12</v>
      </c>
      <c r="K414" s="21"/>
      <c r="L414" s="48" t="s">
        <v>78</v>
      </c>
      <c r="M414" s="21"/>
      <c r="N414" s="22" t="s">
        <v>10</v>
      </c>
      <c r="O414" s="19"/>
      <c r="P414" s="22"/>
      <c r="Q414" s="38"/>
      <c r="R414" s="19"/>
      <c r="Y414" s="31"/>
      <c r="Z414" s="31"/>
      <c r="AC414" s="31"/>
    </row>
    <row r="415" spans="1:29" s="24" customFormat="1" ht="30" customHeight="1" x14ac:dyDescent="0.2">
      <c r="A415" s="22" t="s">
        <v>504</v>
      </c>
      <c r="B415" s="38" t="s">
        <v>1712</v>
      </c>
      <c r="C415" s="22" t="s">
        <v>46</v>
      </c>
      <c r="D415" s="19"/>
      <c r="E415" s="47">
        <v>43570</v>
      </c>
      <c r="F415" s="47">
        <v>43571</v>
      </c>
      <c r="G415" s="47">
        <v>43586</v>
      </c>
      <c r="H415" s="47">
        <v>43601</v>
      </c>
      <c r="I415" s="47">
        <v>43584</v>
      </c>
      <c r="J415" s="67" t="s">
        <v>12</v>
      </c>
      <c r="K415" s="21"/>
      <c r="L415" s="48" t="s">
        <v>78</v>
      </c>
      <c r="M415" s="21"/>
      <c r="N415" s="22" t="s">
        <v>10</v>
      </c>
      <c r="O415" s="19"/>
      <c r="P415" s="22"/>
      <c r="Q415" s="38"/>
      <c r="R415" s="19"/>
      <c r="Y415" s="31"/>
      <c r="Z415" s="31"/>
      <c r="AC415" s="31"/>
    </row>
    <row r="416" spans="1:29" s="24" customFormat="1" ht="30" customHeight="1" x14ac:dyDescent="0.2">
      <c r="A416" s="22" t="s">
        <v>505</v>
      </c>
      <c r="B416" s="38" t="s">
        <v>1713</v>
      </c>
      <c r="C416" s="22" t="s">
        <v>46</v>
      </c>
      <c r="D416" s="19"/>
      <c r="E416" s="47">
        <v>43570</v>
      </c>
      <c r="F416" s="47">
        <v>43571</v>
      </c>
      <c r="G416" s="47">
        <v>43586</v>
      </c>
      <c r="H416" s="47">
        <v>43601</v>
      </c>
      <c r="I416" s="47">
        <v>43588</v>
      </c>
      <c r="J416" s="67" t="s">
        <v>12</v>
      </c>
      <c r="K416" s="21"/>
      <c r="L416" s="48" t="s">
        <v>78</v>
      </c>
      <c r="M416" s="21"/>
      <c r="N416" s="22" t="s">
        <v>10</v>
      </c>
      <c r="O416" s="19"/>
      <c r="P416" s="22"/>
      <c r="Q416" s="38"/>
      <c r="R416" s="19"/>
      <c r="Y416" s="31"/>
      <c r="Z416" s="31"/>
      <c r="AC416" s="31"/>
    </row>
    <row r="417" spans="1:29" s="24" customFormat="1" ht="30" customHeight="1" x14ac:dyDescent="0.2">
      <c r="A417" s="22" t="s">
        <v>506</v>
      </c>
      <c r="B417" s="38" t="s">
        <v>1714</v>
      </c>
      <c r="C417" s="22" t="s">
        <v>46</v>
      </c>
      <c r="D417" s="19"/>
      <c r="E417" s="47">
        <v>43570</v>
      </c>
      <c r="F417" s="47">
        <v>43571</v>
      </c>
      <c r="G417" s="47">
        <v>43586</v>
      </c>
      <c r="H417" s="47">
        <v>43601</v>
      </c>
      <c r="I417" s="47">
        <v>43601</v>
      </c>
      <c r="J417" s="67" t="s">
        <v>12</v>
      </c>
      <c r="K417" s="21"/>
      <c r="L417" s="48" t="s">
        <v>78</v>
      </c>
      <c r="M417" s="21"/>
      <c r="N417" s="22" t="s">
        <v>10</v>
      </c>
      <c r="O417" s="19"/>
      <c r="P417" s="22"/>
      <c r="Q417" s="38"/>
      <c r="R417" s="19"/>
      <c r="Y417" s="31"/>
      <c r="Z417" s="31"/>
      <c r="AC417" s="31"/>
    </row>
    <row r="418" spans="1:29" s="24" customFormat="1" ht="30" customHeight="1" x14ac:dyDescent="0.2">
      <c r="A418" s="22" t="s">
        <v>507</v>
      </c>
      <c r="B418" s="38" t="s">
        <v>1715</v>
      </c>
      <c r="C418" s="22" t="s">
        <v>46</v>
      </c>
      <c r="D418" s="19"/>
      <c r="E418" s="47">
        <v>43570</v>
      </c>
      <c r="F418" s="47">
        <v>43571</v>
      </c>
      <c r="G418" s="47">
        <v>43586</v>
      </c>
      <c r="H418" s="47">
        <v>43601</v>
      </c>
      <c r="I418" s="47">
        <v>43602</v>
      </c>
      <c r="J418" s="67" t="s">
        <v>24</v>
      </c>
      <c r="K418" s="21"/>
      <c r="L418" s="48" t="s">
        <v>78</v>
      </c>
      <c r="M418" s="21"/>
      <c r="N418" s="22" t="s">
        <v>10</v>
      </c>
      <c r="O418" s="19"/>
      <c r="P418" s="22"/>
      <c r="Q418" s="38"/>
      <c r="R418" s="19"/>
      <c r="Y418" s="31"/>
      <c r="Z418" s="31"/>
      <c r="AC418" s="31"/>
    </row>
    <row r="419" spans="1:29" s="24" customFormat="1" ht="30" customHeight="1" x14ac:dyDescent="0.2">
      <c r="A419" s="22" t="s">
        <v>508</v>
      </c>
      <c r="B419" s="38" t="s">
        <v>1716</v>
      </c>
      <c r="C419" s="22" t="s">
        <v>46</v>
      </c>
      <c r="D419" s="19"/>
      <c r="E419" s="47" t="s">
        <v>25</v>
      </c>
      <c r="F419" s="47" t="s">
        <v>25</v>
      </c>
      <c r="G419" s="47" t="s">
        <v>25</v>
      </c>
      <c r="H419" s="47" t="s">
        <v>25</v>
      </c>
      <c r="I419" s="47" t="s">
        <v>25</v>
      </c>
      <c r="J419" s="67" t="s">
        <v>25</v>
      </c>
      <c r="K419" s="21"/>
      <c r="L419" s="48" t="s">
        <v>80</v>
      </c>
      <c r="M419" s="21"/>
      <c r="N419" s="22" t="s">
        <v>25</v>
      </c>
      <c r="O419" s="19"/>
      <c r="P419" s="22"/>
      <c r="Q419" s="38" t="s">
        <v>1768</v>
      </c>
      <c r="R419" s="19"/>
      <c r="Y419" s="31"/>
      <c r="Z419" s="31"/>
      <c r="AC419" s="31"/>
    </row>
    <row r="420" spans="1:29" s="24" customFormat="1" ht="30" customHeight="1" x14ac:dyDescent="0.2">
      <c r="A420" s="22" t="s">
        <v>509</v>
      </c>
      <c r="B420" s="38" t="s">
        <v>1717</v>
      </c>
      <c r="C420" s="22" t="s">
        <v>46</v>
      </c>
      <c r="D420" s="19"/>
      <c r="E420" s="47">
        <v>43570</v>
      </c>
      <c r="F420" s="47">
        <v>43571</v>
      </c>
      <c r="G420" s="47">
        <v>43586</v>
      </c>
      <c r="H420" s="47">
        <v>43601</v>
      </c>
      <c r="I420" s="47">
        <v>43584</v>
      </c>
      <c r="J420" s="61" t="s">
        <v>12</v>
      </c>
      <c r="K420" s="21"/>
      <c r="L420" s="48" t="s">
        <v>78</v>
      </c>
      <c r="M420" s="21"/>
      <c r="N420" s="22" t="s">
        <v>10</v>
      </c>
      <c r="O420" s="19"/>
      <c r="P420" s="22"/>
      <c r="Q420" s="38"/>
      <c r="R420" s="19"/>
      <c r="Y420" s="31"/>
      <c r="Z420" s="31"/>
      <c r="AC420" s="31"/>
    </row>
    <row r="421" spans="1:29" s="24" customFormat="1" ht="30" customHeight="1" x14ac:dyDescent="0.2">
      <c r="A421" s="22" t="s">
        <v>510</v>
      </c>
      <c r="B421" s="38" t="s">
        <v>1718</v>
      </c>
      <c r="C421" s="22" t="s">
        <v>46</v>
      </c>
      <c r="D421" s="19"/>
      <c r="E421" s="47">
        <v>43570</v>
      </c>
      <c r="F421" s="47">
        <v>43571</v>
      </c>
      <c r="G421" s="47">
        <v>43586</v>
      </c>
      <c r="H421" s="47">
        <v>43601</v>
      </c>
      <c r="I421" s="47">
        <v>43585</v>
      </c>
      <c r="J421" s="61" t="s">
        <v>12</v>
      </c>
      <c r="K421" s="21"/>
      <c r="L421" s="48" t="s">
        <v>78</v>
      </c>
      <c r="M421" s="21"/>
      <c r="N421" s="22" t="s">
        <v>10</v>
      </c>
      <c r="O421" s="19"/>
      <c r="P421" s="22"/>
      <c r="Q421" s="38"/>
      <c r="R421" s="19"/>
      <c r="Y421" s="31"/>
      <c r="Z421" s="31"/>
      <c r="AC421" s="31"/>
    </row>
    <row r="422" spans="1:29" s="24" customFormat="1" ht="30" customHeight="1" x14ac:dyDescent="0.2">
      <c r="A422" s="22" t="s">
        <v>511</v>
      </c>
      <c r="B422" s="38" t="s">
        <v>1722</v>
      </c>
      <c r="C422" s="22" t="s">
        <v>46</v>
      </c>
      <c r="D422" s="19"/>
      <c r="E422" s="47">
        <v>43571</v>
      </c>
      <c r="F422" s="47">
        <v>43572</v>
      </c>
      <c r="G422" s="47">
        <v>43587</v>
      </c>
      <c r="H422" s="47">
        <v>43602</v>
      </c>
      <c r="I422" s="47">
        <v>43601</v>
      </c>
      <c r="J422" s="61" t="s">
        <v>12</v>
      </c>
      <c r="K422" s="21"/>
      <c r="L422" s="48" t="s">
        <v>78</v>
      </c>
      <c r="M422" s="21"/>
      <c r="N422" s="22" t="s">
        <v>10</v>
      </c>
      <c r="O422" s="19"/>
      <c r="P422" s="22"/>
      <c r="Q422" s="38"/>
      <c r="R422" s="19"/>
      <c r="Y422" s="31"/>
      <c r="Z422" s="31"/>
      <c r="AC422" s="31"/>
    </row>
    <row r="423" spans="1:29" s="24" customFormat="1" ht="30" customHeight="1" x14ac:dyDescent="0.2">
      <c r="A423" s="22" t="s">
        <v>512</v>
      </c>
      <c r="B423" s="38" t="s">
        <v>1719</v>
      </c>
      <c r="C423" s="22" t="s">
        <v>46</v>
      </c>
      <c r="D423" s="19"/>
      <c r="E423" s="47">
        <v>43571</v>
      </c>
      <c r="F423" s="47">
        <v>43572</v>
      </c>
      <c r="G423" s="47">
        <v>43587</v>
      </c>
      <c r="H423" s="47">
        <v>43602</v>
      </c>
      <c r="I423" s="47">
        <v>43579</v>
      </c>
      <c r="J423" s="61" t="s">
        <v>12</v>
      </c>
      <c r="K423" s="21"/>
      <c r="L423" s="48" t="s">
        <v>78</v>
      </c>
      <c r="M423" s="21"/>
      <c r="N423" s="22" t="s">
        <v>10</v>
      </c>
      <c r="O423" s="19"/>
      <c r="P423" s="22"/>
      <c r="Q423" s="38"/>
      <c r="R423" s="19"/>
      <c r="Y423" s="31"/>
      <c r="Z423" s="31"/>
      <c r="AC423" s="31"/>
    </row>
    <row r="424" spans="1:29" s="24" customFormat="1" ht="30" customHeight="1" x14ac:dyDescent="0.2">
      <c r="A424" s="22" t="s">
        <v>513</v>
      </c>
      <c r="B424" s="38" t="s">
        <v>1720</v>
      </c>
      <c r="C424" s="22" t="s">
        <v>46</v>
      </c>
      <c r="D424" s="19"/>
      <c r="E424" s="47">
        <v>43571</v>
      </c>
      <c r="F424" s="47">
        <v>43572</v>
      </c>
      <c r="G424" s="47">
        <v>43587</v>
      </c>
      <c r="H424" s="47">
        <v>43602</v>
      </c>
      <c r="I424" s="47">
        <v>43571</v>
      </c>
      <c r="J424" s="61" t="s">
        <v>12</v>
      </c>
      <c r="K424" s="21"/>
      <c r="L424" s="48" t="s">
        <v>78</v>
      </c>
      <c r="M424" s="21"/>
      <c r="N424" s="22" t="s">
        <v>13</v>
      </c>
      <c r="O424" s="19"/>
      <c r="P424" s="22" t="s">
        <v>62</v>
      </c>
      <c r="Q424" s="38"/>
      <c r="R424" s="19"/>
      <c r="Y424" s="31"/>
      <c r="Z424" s="31"/>
      <c r="AC424" s="31"/>
    </row>
    <row r="425" spans="1:29" s="24" customFormat="1" ht="30" customHeight="1" x14ac:dyDescent="0.2">
      <c r="A425" s="22" t="s">
        <v>514</v>
      </c>
      <c r="B425" s="38" t="s">
        <v>2547</v>
      </c>
      <c r="C425" s="22" t="s">
        <v>46</v>
      </c>
      <c r="D425" s="19"/>
      <c r="E425" s="47">
        <v>43571</v>
      </c>
      <c r="F425" s="47">
        <v>43572</v>
      </c>
      <c r="G425" s="47">
        <v>43587</v>
      </c>
      <c r="H425" s="47">
        <v>43602</v>
      </c>
      <c r="I425" s="47">
        <v>43579</v>
      </c>
      <c r="J425" s="61" t="s">
        <v>12</v>
      </c>
      <c r="K425" s="21"/>
      <c r="L425" s="48" t="s">
        <v>78</v>
      </c>
      <c r="M425" s="21"/>
      <c r="N425" s="22" t="s">
        <v>10</v>
      </c>
      <c r="O425" s="19"/>
      <c r="P425" s="22"/>
      <c r="Q425" s="38"/>
      <c r="R425" s="19"/>
      <c r="Y425" s="31"/>
      <c r="Z425" s="31"/>
      <c r="AC425" s="31"/>
    </row>
    <row r="426" spans="1:29" s="24" customFormat="1" ht="30" customHeight="1" x14ac:dyDescent="0.2">
      <c r="A426" s="22" t="s">
        <v>515</v>
      </c>
      <c r="B426" s="38" t="s">
        <v>1721</v>
      </c>
      <c r="C426" s="22" t="s">
        <v>46</v>
      </c>
      <c r="D426" s="19"/>
      <c r="E426" s="47">
        <v>43571</v>
      </c>
      <c r="F426" s="47">
        <v>43572</v>
      </c>
      <c r="G426" s="47">
        <v>43587</v>
      </c>
      <c r="H426" s="47">
        <v>43602</v>
      </c>
      <c r="I426" s="47">
        <v>43586</v>
      </c>
      <c r="J426" s="61" t="s">
        <v>12</v>
      </c>
      <c r="K426" s="21"/>
      <c r="L426" s="48" t="s">
        <v>78</v>
      </c>
      <c r="M426" s="21"/>
      <c r="N426" s="22" t="s">
        <v>10</v>
      </c>
      <c r="O426" s="19"/>
      <c r="P426" s="22"/>
      <c r="Q426" s="38"/>
      <c r="R426" s="19"/>
      <c r="Y426" s="31"/>
      <c r="Z426" s="31"/>
      <c r="AC426" s="31"/>
    </row>
    <row r="427" spans="1:29" s="24" customFormat="1" ht="30" customHeight="1" x14ac:dyDescent="0.2">
      <c r="A427" s="22" t="s">
        <v>516</v>
      </c>
      <c r="B427" s="38" t="s">
        <v>1723</v>
      </c>
      <c r="C427" s="22" t="s">
        <v>46</v>
      </c>
      <c r="D427" s="19"/>
      <c r="E427" s="47">
        <v>43571</v>
      </c>
      <c r="F427" s="47">
        <v>43572</v>
      </c>
      <c r="G427" s="47">
        <v>43587</v>
      </c>
      <c r="H427" s="47">
        <v>43602</v>
      </c>
      <c r="I427" s="47">
        <v>43593</v>
      </c>
      <c r="J427" s="61" t="s">
        <v>12</v>
      </c>
      <c r="K427" s="21"/>
      <c r="L427" s="48" t="s">
        <v>78</v>
      </c>
      <c r="M427" s="21"/>
      <c r="N427" s="22" t="s">
        <v>10</v>
      </c>
      <c r="O427" s="19"/>
      <c r="P427" s="22"/>
      <c r="Q427" s="38"/>
      <c r="R427" s="19"/>
      <c r="Y427" s="31"/>
      <c r="Z427" s="31"/>
      <c r="AC427" s="31"/>
    </row>
    <row r="428" spans="1:29" s="24" customFormat="1" ht="30" customHeight="1" x14ac:dyDescent="0.2">
      <c r="A428" s="22" t="s">
        <v>517</v>
      </c>
      <c r="B428" s="38" t="s">
        <v>1724</v>
      </c>
      <c r="C428" s="22" t="s">
        <v>46</v>
      </c>
      <c r="D428" s="19"/>
      <c r="E428" s="47">
        <v>43572</v>
      </c>
      <c r="F428" s="47">
        <v>43573</v>
      </c>
      <c r="G428" s="47">
        <v>43588</v>
      </c>
      <c r="H428" s="47">
        <v>43605</v>
      </c>
      <c r="I428" s="47">
        <v>43601</v>
      </c>
      <c r="J428" s="61" t="s">
        <v>12</v>
      </c>
      <c r="K428" s="21"/>
      <c r="L428" s="48" t="s">
        <v>78</v>
      </c>
      <c r="M428" s="21"/>
      <c r="N428" s="22" t="s">
        <v>10</v>
      </c>
      <c r="O428" s="19"/>
      <c r="P428" s="22"/>
      <c r="Q428" s="38"/>
      <c r="R428" s="19"/>
      <c r="Y428" s="31"/>
      <c r="Z428" s="31"/>
      <c r="AC428" s="31"/>
    </row>
    <row r="429" spans="1:29" s="24" customFormat="1" ht="30" customHeight="1" x14ac:dyDescent="0.2">
      <c r="A429" s="22" t="s">
        <v>518</v>
      </c>
      <c r="B429" s="38" t="s">
        <v>1725</v>
      </c>
      <c r="C429" s="22" t="s">
        <v>46</v>
      </c>
      <c r="D429" s="19"/>
      <c r="E429" s="47">
        <v>43571</v>
      </c>
      <c r="F429" s="47">
        <v>43572</v>
      </c>
      <c r="G429" s="47">
        <v>43587</v>
      </c>
      <c r="H429" s="47">
        <v>43602</v>
      </c>
      <c r="I429" s="47">
        <v>43593</v>
      </c>
      <c r="J429" s="61" t="s">
        <v>12</v>
      </c>
      <c r="K429" s="21"/>
      <c r="L429" s="48" t="s">
        <v>78</v>
      </c>
      <c r="M429" s="21"/>
      <c r="N429" s="22" t="s">
        <v>10</v>
      </c>
      <c r="O429" s="19"/>
      <c r="P429" s="22"/>
      <c r="Q429" s="38"/>
      <c r="R429" s="19"/>
      <c r="Y429" s="31"/>
      <c r="Z429" s="31"/>
      <c r="AC429" s="31"/>
    </row>
    <row r="430" spans="1:29" s="24" customFormat="1" ht="30" customHeight="1" x14ac:dyDescent="0.2">
      <c r="A430" s="22" t="s">
        <v>519</v>
      </c>
      <c r="B430" s="38" t="s">
        <v>1726</v>
      </c>
      <c r="C430" s="22" t="s">
        <v>46</v>
      </c>
      <c r="D430" s="19"/>
      <c r="E430" s="47">
        <v>43572</v>
      </c>
      <c r="F430" s="47">
        <v>43573</v>
      </c>
      <c r="G430" s="47">
        <v>43588</v>
      </c>
      <c r="H430" s="47">
        <v>43605</v>
      </c>
      <c r="I430" s="47">
        <v>43595</v>
      </c>
      <c r="J430" s="61" t="s">
        <v>12</v>
      </c>
      <c r="K430" s="21"/>
      <c r="L430" s="48" t="s">
        <v>78</v>
      </c>
      <c r="M430" s="21"/>
      <c r="N430" s="22" t="s">
        <v>13</v>
      </c>
      <c r="O430" s="19"/>
      <c r="P430" s="22" t="s">
        <v>16</v>
      </c>
      <c r="Q430" s="38"/>
      <c r="R430" s="19"/>
      <c r="Y430" s="31"/>
      <c r="Z430" s="31"/>
      <c r="AC430" s="31"/>
    </row>
    <row r="431" spans="1:29" s="24" customFormat="1" ht="30" customHeight="1" x14ac:dyDescent="0.2">
      <c r="A431" s="22" t="s">
        <v>520</v>
      </c>
      <c r="B431" s="38" t="s">
        <v>1727</v>
      </c>
      <c r="C431" s="22" t="s">
        <v>46</v>
      </c>
      <c r="D431" s="19"/>
      <c r="E431" s="47">
        <v>43572</v>
      </c>
      <c r="F431" s="47">
        <v>43573</v>
      </c>
      <c r="G431" s="47">
        <v>43223</v>
      </c>
      <c r="H431" s="47">
        <v>43605</v>
      </c>
      <c r="I431" s="47">
        <v>43600</v>
      </c>
      <c r="J431" s="61" t="s">
        <v>12</v>
      </c>
      <c r="K431" s="21"/>
      <c r="L431" s="48" t="s">
        <v>78</v>
      </c>
      <c r="M431" s="21"/>
      <c r="N431" s="22" t="s">
        <v>10</v>
      </c>
      <c r="O431" s="19"/>
      <c r="P431" s="22"/>
      <c r="Q431" s="38"/>
      <c r="R431" s="19"/>
      <c r="Y431" s="31"/>
      <c r="Z431" s="31"/>
      <c r="AC431" s="31"/>
    </row>
    <row r="432" spans="1:29" s="24" customFormat="1" ht="30" customHeight="1" x14ac:dyDescent="0.2">
      <c r="A432" s="22" t="s">
        <v>521</v>
      </c>
      <c r="B432" s="38" t="s">
        <v>1730</v>
      </c>
      <c r="C432" s="22" t="s">
        <v>46</v>
      </c>
      <c r="D432" s="19"/>
      <c r="E432" s="47">
        <v>43572</v>
      </c>
      <c r="F432" s="47">
        <v>43573</v>
      </c>
      <c r="G432" s="47">
        <v>43588</v>
      </c>
      <c r="H432" s="47">
        <v>43605</v>
      </c>
      <c r="I432" s="47">
        <v>43593</v>
      </c>
      <c r="J432" s="61" t="s">
        <v>12</v>
      </c>
      <c r="K432" s="21"/>
      <c r="L432" s="48" t="s">
        <v>78</v>
      </c>
      <c r="M432" s="21"/>
      <c r="N432" s="22" t="s">
        <v>19</v>
      </c>
      <c r="O432" s="19"/>
      <c r="P432" s="22"/>
      <c r="Q432" s="38"/>
      <c r="R432" s="19"/>
      <c r="Y432" s="31"/>
      <c r="Z432" s="31"/>
      <c r="AC432" s="31"/>
    </row>
    <row r="433" spans="1:29" s="24" customFormat="1" ht="30" customHeight="1" x14ac:dyDescent="0.2">
      <c r="A433" s="22" t="s">
        <v>522</v>
      </c>
      <c r="B433" s="38" t="s">
        <v>1729</v>
      </c>
      <c r="C433" s="22" t="s">
        <v>46</v>
      </c>
      <c r="D433" s="19"/>
      <c r="E433" s="47">
        <v>43572</v>
      </c>
      <c r="F433" s="47">
        <v>43573</v>
      </c>
      <c r="G433" s="47">
        <v>43588</v>
      </c>
      <c r="H433" s="47">
        <v>43605</v>
      </c>
      <c r="I433" s="47">
        <v>43593</v>
      </c>
      <c r="J433" s="67" t="s">
        <v>12</v>
      </c>
      <c r="K433" s="21"/>
      <c r="L433" s="48" t="s">
        <v>78</v>
      </c>
      <c r="M433" s="21"/>
      <c r="N433" s="22" t="s">
        <v>19</v>
      </c>
      <c r="O433" s="19"/>
      <c r="P433" s="22"/>
      <c r="Q433" s="38"/>
      <c r="R433" s="19"/>
      <c r="Y433" s="31"/>
      <c r="Z433" s="31"/>
      <c r="AC433" s="31"/>
    </row>
    <row r="434" spans="1:29" s="24" customFormat="1" ht="30" customHeight="1" x14ac:dyDescent="0.2">
      <c r="A434" s="22" t="s">
        <v>523</v>
      </c>
      <c r="B434" s="38" t="s">
        <v>1728</v>
      </c>
      <c r="C434" s="22" t="s">
        <v>46</v>
      </c>
      <c r="D434" s="19"/>
      <c r="E434" s="47">
        <v>43572</v>
      </c>
      <c r="F434" s="47">
        <v>43573</v>
      </c>
      <c r="G434" s="47">
        <v>43588</v>
      </c>
      <c r="H434" s="47">
        <v>43605</v>
      </c>
      <c r="I434" s="47">
        <v>43584</v>
      </c>
      <c r="J434" s="67" t="s">
        <v>12</v>
      </c>
      <c r="K434" s="21"/>
      <c r="L434" s="48" t="s">
        <v>78</v>
      </c>
      <c r="M434" s="21"/>
      <c r="N434" s="22" t="s">
        <v>10</v>
      </c>
      <c r="O434" s="19"/>
      <c r="P434" s="22"/>
      <c r="Q434" s="38"/>
      <c r="R434" s="19"/>
      <c r="Y434" s="31"/>
      <c r="Z434" s="31"/>
      <c r="AC434" s="31"/>
    </row>
    <row r="435" spans="1:29" s="24" customFormat="1" ht="30" customHeight="1" x14ac:dyDescent="0.2">
      <c r="A435" s="22" t="s">
        <v>524</v>
      </c>
      <c r="B435" s="38" t="s">
        <v>1731</v>
      </c>
      <c r="C435" s="22" t="s">
        <v>46</v>
      </c>
      <c r="D435" s="19"/>
      <c r="E435" s="47">
        <v>43578</v>
      </c>
      <c r="F435" s="47">
        <v>43579</v>
      </c>
      <c r="G435" s="47">
        <v>43592</v>
      </c>
      <c r="H435" s="47">
        <v>43607</v>
      </c>
      <c r="I435" s="47">
        <v>43602</v>
      </c>
      <c r="J435" s="67" t="s">
        <v>12</v>
      </c>
      <c r="K435" s="21"/>
      <c r="L435" s="48" t="s">
        <v>78</v>
      </c>
      <c r="M435" s="21"/>
      <c r="N435" s="22" t="s">
        <v>10</v>
      </c>
      <c r="O435" s="19"/>
      <c r="P435" s="22"/>
      <c r="Q435" s="38"/>
      <c r="R435" s="19"/>
      <c r="Y435" s="31"/>
      <c r="Z435" s="31"/>
      <c r="AC435" s="31"/>
    </row>
    <row r="436" spans="1:29" s="24" customFormat="1" ht="30" customHeight="1" x14ac:dyDescent="0.2">
      <c r="A436" s="22" t="s">
        <v>525</v>
      </c>
      <c r="B436" s="38" t="s">
        <v>1732</v>
      </c>
      <c r="C436" s="22" t="s">
        <v>46</v>
      </c>
      <c r="D436" s="19"/>
      <c r="E436" s="47">
        <v>43573</v>
      </c>
      <c r="F436" s="47">
        <v>43578</v>
      </c>
      <c r="G436" s="47">
        <v>43592</v>
      </c>
      <c r="H436" s="47">
        <v>43606</v>
      </c>
      <c r="I436" s="47">
        <v>43580</v>
      </c>
      <c r="J436" s="67" t="s">
        <v>12</v>
      </c>
      <c r="K436" s="21"/>
      <c r="L436" s="48" t="s">
        <v>78</v>
      </c>
      <c r="M436" s="21"/>
      <c r="N436" s="22" t="s">
        <v>10</v>
      </c>
      <c r="O436" s="19"/>
      <c r="P436" s="22"/>
      <c r="Q436" s="38"/>
      <c r="R436" s="19"/>
      <c r="Y436" s="31"/>
      <c r="Z436" s="31"/>
      <c r="AC436" s="31"/>
    </row>
    <row r="437" spans="1:29" s="24" customFormat="1" ht="30" customHeight="1" x14ac:dyDescent="0.2">
      <c r="A437" s="22" t="s">
        <v>526</v>
      </c>
      <c r="B437" s="38" t="s">
        <v>1733</v>
      </c>
      <c r="C437" s="22" t="s">
        <v>46</v>
      </c>
      <c r="D437" s="19"/>
      <c r="E437" s="47">
        <v>43573</v>
      </c>
      <c r="F437" s="47">
        <v>43578</v>
      </c>
      <c r="G437" s="47">
        <v>43592</v>
      </c>
      <c r="H437" s="47">
        <v>43606</v>
      </c>
      <c r="I437" s="47">
        <v>43587</v>
      </c>
      <c r="J437" s="67" t="s">
        <v>12</v>
      </c>
      <c r="K437" s="21"/>
      <c r="L437" s="48" t="s">
        <v>78</v>
      </c>
      <c r="M437" s="21"/>
      <c r="N437" s="22" t="s">
        <v>10</v>
      </c>
      <c r="O437" s="19"/>
      <c r="P437" s="22"/>
      <c r="Q437" s="38"/>
      <c r="R437" s="19"/>
      <c r="Y437" s="31"/>
      <c r="Z437" s="31"/>
      <c r="AC437" s="31"/>
    </row>
    <row r="438" spans="1:29" s="24" customFormat="1" ht="30" customHeight="1" x14ac:dyDescent="0.2">
      <c r="A438" s="22" t="s">
        <v>527</v>
      </c>
      <c r="B438" s="38" t="s">
        <v>1734</v>
      </c>
      <c r="C438" s="22" t="s">
        <v>46</v>
      </c>
      <c r="D438" s="19"/>
      <c r="E438" s="47">
        <v>43573</v>
      </c>
      <c r="F438" s="47">
        <v>43578</v>
      </c>
      <c r="G438" s="47">
        <v>43592</v>
      </c>
      <c r="H438" s="47">
        <v>43606</v>
      </c>
      <c r="I438" s="47">
        <v>43600</v>
      </c>
      <c r="J438" s="67" t="s">
        <v>12</v>
      </c>
      <c r="K438" s="21"/>
      <c r="L438" s="48" t="s">
        <v>78</v>
      </c>
      <c r="M438" s="21"/>
      <c r="N438" s="22" t="s">
        <v>10</v>
      </c>
      <c r="O438" s="19"/>
      <c r="P438" s="22"/>
      <c r="Q438" s="38"/>
      <c r="R438" s="19"/>
      <c r="Y438" s="31"/>
      <c r="Z438" s="31"/>
      <c r="AC438" s="31"/>
    </row>
    <row r="439" spans="1:29" s="24" customFormat="1" ht="30" customHeight="1" x14ac:dyDescent="0.2">
      <c r="A439" s="22" t="s">
        <v>528</v>
      </c>
      <c r="B439" s="38" t="s">
        <v>1735</v>
      </c>
      <c r="C439" s="22" t="s">
        <v>46</v>
      </c>
      <c r="D439" s="19"/>
      <c r="E439" s="47">
        <v>43573</v>
      </c>
      <c r="F439" s="47">
        <v>43578</v>
      </c>
      <c r="G439" s="47">
        <v>43592</v>
      </c>
      <c r="H439" s="47">
        <v>43606</v>
      </c>
      <c r="I439" s="47">
        <v>43588</v>
      </c>
      <c r="J439" s="67" t="s">
        <v>12</v>
      </c>
      <c r="K439" s="21"/>
      <c r="L439" s="48" t="s">
        <v>78</v>
      </c>
      <c r="M439" s="21"/>
      <c r="N439" s="22" t="s">
        <v>10</v>
      </c>
      <c r="O439" s="19"/>
      <c r="P439" s="22"/>
      <c r="Q439" s="38"/>
      <c r="R439" s="19"/>
      <c r="Y439" s="31"/>
      <c r="Z439" s="31"/>
      <c r="AC439" s="31"/>
    </row>
    <row r="440" spans="1:29" s="24" customFormat="1" ht="30" customHeight="1" x14ac:dyDescent="0.2">
      <c r="A440" s="22" t="s">
        <v>529</v>
      </c>
      <c r="B440" s="38" t="s">
        <v>1736</v>
      </c>
      <c r="C440" s="22" t="s">
        <v>46</v>
      </c>
      <c r="D440" s="19"/>
      <c r="E440" s="47">
        <v>43573</v>
      </c>
      <c r="F440" s="47">
        <v>43578</v>
      </c>
      <c r="G440" s="47">
        <v>43592</v>
      </c>
      <c r="H440" s="47">
        <v>43606</v>
      </c>
      <c r="I440" s="47">
        <v>43598</v>
      </c>
      <c r="J440" s="67" t="s">
        <v>12</v>
      </c>
      <c r="K440" s="21"/>
      <c r="L440" s="48" t="s">
        <v>78</v>
      </c>
      <c r="M440" s="21"/>
      <c r="N440" s="22" t="s">
        <v>10</v>
      </c>
      <c r="O440" s="19"/>
      <c r="P440" s="22"/>
      <c r="Q440" s="38"/>
      <c r="R440" s="19"/>
      <c r="Y440" s="31"/>
      <c r="Z440" s="31"/>
      <c r="AC440" s="31"/>
    </row>
    <row r="441" spans="1:29" s="24" customFormat="1" ht="30" customHeight="1" x14ac:dyDescent="0.2">
      <c r="A441" s="22" t="s">
        <v>530</v>
      </c>
      <c r="B441" s="38" t="s">
        <v>1737</v>
      </c>
      <c r="C441" s="22" t="s">
        <v>46</v>
      </c>
      <c r="D441" s="19"/>
      <c r="E441" s="47">
        <v>43573</v>
      </c>
      <c r="F441" s="47">
        <v>43578</v>
      </c>
      <c r="G441" s="47">
        <v>43592</v>
      </c>
      <c r="H441" s="47">
        <v>43606</v>
      </c>
      <c r="I441" s="47">
        <v>43593</v>
      </c>
      <c r="J441" s="67" t="s">
        <v>12</v>
      </c>
      <c r="K441" s="21"/>
      <c r="L441" s="48" t="s">
        <v>78</v>
      </c>
      <c r="M441" s="21"/>
      <c r="N441" s="22" t="s">
        <v>10</v>
      </c>
      <c r="O441" s="19"/>
      <c r="P441" s="22"/>
      <c r="Q441" s="38"/>
      <c r="R441" s="19"/>
      <c r="Y441" s="31"/>
      <c r="Z441" s="31"/>
      <c r="AC441" s="31"/>
    </row>
    <row r="442" spans="1:29" s="24" customFormat="1" ht="30" customHeight="1" x14ac:dyDescent="0.2">
      <c r="A442" s="22" t="s">
        <v>531</v>
      </c>
      <c r="B442" s="38" t="s">
        <v>1738</v>
      </c>
      <c r="C442" s="22" t="s">
        <v>46</v>
      </c>
      <c r="D442" s="19"/>
      <c r="E442" s="47">
        <v>43578</v>
      </c>
      <c r="F442" s="47">
        <v>43579</v>
      </c>
      <c r="G442" s="47">
        <v>43593</v>
      </c>
      <c r="H442" s="47">
        <v>43607</v>
      </c>
      <c r="I442" s="47">
        <v>43605</v>
      </c>
      <c r="J442" s="67" t="s">
        <v>12</v>
      </c>
      <c r="K442" s="21"/>
      <c r="L442" s="48" t="s">
        <v>78</v>
      </c>
      <c r="M442" s="21"/>
      <c r="N442" s="22" t="s">
        <v>10</v>
      </c>
      <c r="O442" s="19"/>
      <c r="P442" s="22"/>
      <c r="Q442" s="38"/>
      <c r="R442" s="19"/>
      <c r="Y442" s="31"/>
      <c r="Z442" s="31"/>
      <c r="AC442" s="31"/>
    </row>
    <row r="443" spans="1:29" s="24" customFormat="1" ht="30" customHeight="1" x14ac:dyDescent="0.2">
      <c r="A443" s="22" t="s">
        <v>532</v>
      </c>
      <c r="B443" s="38" t="s">
        <v>2521</v>
      </c>
      <c r="C443" s="22" t="s">
        <v>46</v>
      </c>
      <c r="D443" s="19"/>
      <c r="E443" s="47">
        <v>43578</v>
      </c>
      <c r="F443" s="47">
        <v>43579</v>
      </c>
      <c r="G443" s="47">
        <v>43593</v>
      </c>
      <c r="H443" s="47">
        <v>43607</v>
      </c>
      <c r="I443" s="47">
        <v>43602</v>
      </c>
      <c r="J443" s="67" t="s">
        <v>12</v>
      </c>
      <c r="K443" s="21"/>
      <c r="L443" s="48" t="s">
        <v>78</v>
      </c>
      <c r="M443" s="21"/>
      <c r="N443" s="22" t="s">
        <v>10</v>
      </c>
      <c r="O443" s="19"/>
      <c r="P443" s="22"/>
      <c r="Q443" s="38"/>
      <c r="R443" s="19"/>
      <c r="Y443" s="31"/>
      <c r="Z443" s="31"/>
      <c r="AC443" s="31"/>
    </row>
    <row r="444" spans="1:29" s="24" customFormat="1" ht="30" customHeight="1" x14ac:dyDescent="0.2">
      <c r="A444" s="22" t="s">
        <v>533</v>
      </c>
      <c r="B444" s="38" t="s">
        <v>1739</v>
      </c>
      <c r="C444" s="22" t="s">
        <v>46</v>
      </c>
      <c r="D444" s="19"/>
      <c r="E444" s="47">
        <v>43578</v>
      </c>
      <c r="F444" s="47">
        <v>43579</v>
      </c>
      <c r="G444" s="47">
        <v>43593</v>
      </c>
      <c r="H444" s="47">
        <v>43607</v>
      </c>
      <c r="I444" s="47">
        <v>43588</v>
      </c>
      <c r="J444" s="67" t="s">
        <v>12</v>
      </c>
      <c r="K444" s="21"/>
      <c r="L444" s="48" t="s">
        <v>78</v>
      </c>
      <c r="M444" s="21"/>
      <c r="N444" s="22" t="s">
        <v>10</v>
      </c>
      <c r="O444" s="19"/>
      <c r="P444" s="22"/>
      <c r="Q444" s="38"/>
      <c r="R444" s="19"/>
      <c r="Y444" s="31"/>
      <c r="Z444" s="31"/>
      <c r="AC444" s="31"/>
    </row>
    <row r="445" spans="1:29" s="24" customFormat="1" ht="30" customHeight="1" x14ac:dyDescent="0.2">
      <c r="A445" s="22" t="s">
        <v>534</v>
      </c>
      <c r="B445" s="38" t="s">
        <v>1740</v>
      </c>
      <c r="C445" s="22" t="s">
        <v>46</v>
      </c>
      <c r="D445" s="19"/>
      <c r="E445" s="47">
        <v>43578</v>
      </c>
      <c r="F445" s="47">
        <v>43579</v>
      </c>
      <c r="G445" s="47">
        <v>43593</v>
      </c>
      <c r="H445" s="47">
        <v>43607</v>
      </c>
      <c r="I445" s="47">
        <v>43606</v>
      </c>
      <c r="J445" s="67" t="s">
        <v>12</v>
      </c>
      <c r="K445" s="21"/>
      <c r="L445" s="48" t="s">
        <v>78</v>
      </c>
      <c r="M445" s="21"/>
      <c r="N445" s="22" t="s">
        <v>10</v>
      </c>
      <c r="O445" s="19"/>
      <c r="P445" s="22"/>
      <c r="Q445" s="38"/>
      <c r="R445" s="19"/>
      <c r="Y445" s="31"/>
      <c r="Z445" s="31"/>
      <c r="AC445" s="31"/>
    </row>
    <row r="446" spans="1:29" s="24" customFormat="1" ht="30" customHeight="1" x14ac:dyDescent="0.2">
      <c r="A446" s="22" t="s">
        <v>535</v>
      </c>
      <c r="B446" s="38" t="s">
        <v>1741</v>
      </c>
      <c r="C446" s="22" t="s">
        <v>46</v>
      </c>
      <c r="D446" s="19"/>
      <c r="E446" s="47">
        <v>43580</v>
      </c>
      <c r="F446" s="47">
        <v>43581</v>
      </c>
      <c r="G446" s="47">
        <v>43595</v>
      </c>
      <c r="H446" s="47">
        <v>43609</v>
      </c>
      <c r="I446" s="47">
        <v>43593</v>
      </c>
      <c r="J446" s="67" t="s">
        <v>12</v>
      </c>
      <c r="K446" s="21"/>
      <c r="L446" s="48" t="s">
        <v>78</v>
      </c>
      <c r="M446" s="21"/>
      <c r="N446" s="22" t="s">
        <v>19</v>
      </c>
      <c r="O446" s="19"/>
      <c r="P446" s="22"/>
      <c r="Q446" s="38"/>
      <c r="R446" s="19"/>
      <c r="Y446" s="31"/>
      <c r="Z446" s="31"/>
      <c r="AC446" s="31"/>
    </row>
    <row r="447" spans="1:29" s="24" customFormat="1" ht="30" customHeight="1" x14ac:dyDescent="0.2">
      <c r="A447" s="22" t="s">
        <v>536</v>
      </c>
      <c r="B447" s="38" t="s">
        <v>1743</v>
      </c>
      <c r="C447" s="22" t="s">
        <v>46</v>
      </c>
      <c r="D447" s="19"/>
      <c r="E447" s="47">
        <v>43580</v>
      </c>
      <c r="F447" s="47">
        <v>43581</v>
      </c>
      <c r="G447" s="47">
        <v>43595</v>
      </c>
      <c r="H447" s="47">
        <v>43609</v>
      </c>
      <c r="I447" s="47">
        <v>43580</v>
      </c>
      <c r="J447" s="67" t="s">
        <v>12</v>
      </c>
      <c r="K447" s="21"/>
      <c r="L447" s="48" t="s">
        <v>78</v>
      </c>
      <c r="M447" s="21"/>
      <c r="N447" s="22" t="s">
        <v>10</v>
      </c>
      <c r="O447" s="19"/>
      <c r="P447" s="22"/>
      <c r="Q447" s="38"/>
      <c r="R447" s="19"/>
      <c r="Y447" s="31"/>
      <c r="Z447" s="31"/>
      <c r="AC447" s="31"/>
    </row>
    <row r="448" spans="1:29" s="24" customFormat="1" ht="30" customHeight="1" x14ac:dyDescent="0.2">
      <c r="A448" s="22" t="s">
        <v>537</v>
      </c>
      <c r="B448" s="38" t="s">
        <v>1742</v>
      </c>
      <c r="C448" s="22" t="s">
        <v>46</v>
      </c>
      <c r="D448" s="19"/>
      <c r="E448" s="47">
        <v>43580</v>
      </c>
      <c r="F448" s="47">
        <v>43581</v>
      </c>
      <c r="G448" s="47">
        <v>43595</v>
      </c>
      <c r="H448" s="47">
        <v>43609</v>
      </c>
      <c r="I448" s="47">
        <v>43580</v>
      </c>
      <c r="J448" s="67" t="s">
        <v>12</v>
      </c>
      <c r="K448" s="21"/>
      <c r="L448" s="48" t="s">
        <v>78</v>
      </c>
      <c r="M448" s="21"/>
      <c r="N448" s="22" t="s">
        <v>19</v>
      </c>
      <c r="O448" s="19"/>
      <c r="P448" s="22"/>
      <c r="Q448" s="38"/>
      <c r="R448" s="19"/>
      <c r="Y448" s="31"/>
      <c r="Z448" s="31"/>
      <c r="AC448" s="31"/>
    </row>
    <row r="449" spans="1:29" s="24" customFormat="1" ht="30" customHeight="1" x14ac:dyDescent="0.2">
      <c r="A449" s="22" t="s">
        <v>538</v>
      </c>
      <c r="B449" s="38" t="s">
        <v>1744</v>
      </c>
      <c r="C449" s="22" t="s">
        <v>46</v>
      </c>
      <c r="D449" s="19"/>
      <c r="E449" s="47">
        <v>43580</v>
      </c>
      <c r="F449" s="47">
        <v>43581</v>
      </c>
      <c r="G449" s="47">
        <v>43595</v>
      </c>
      <c r="H449" s="47">
        <v>43609</v>
      </c>
      <c r="I449" s="47">
        <v>43593</v>
      </c>
      <c r="J449" s="67" t="s">
        <v>12</v>
      </c>
      <c r="K449" s="21"/>
      <c r="L449" s="48" t="s">
        <v>78</v>
      </c>
      <c r="M449" s="21"/>
      <c r="N449" s="22" t="s">
        <v>10</v>
      </c>
      <c r="O449" s="19"/>
      <c r="P449" s="22"/>
      <c r="Q449" s="38"/>
      <c r="R449" s="19"/>
      <c r="Y449" s="31"/>
      <c r="Z449" s="31"/>
      <c r="AC449" s="31"/>
    </row>
    <row r="450" spans="1:29" s="24" customFormat="1" ht="30" customHeight="1" x14ac:dyDescent="0.2">
      <c r="A450" s="22" t="s">
        <v>539</v>
      </c>
      <c r="B450" s="38" t="s">
        <v>1745</v>
      </c>
      <c r="C450" s="22" t="s">
        <v>46</v>
      </c>
      <c r="D450" s="19"/>
      <c r="E450" s="47">
        <v>43580</v>
      </c>
      <c r="F450" s="47">
        <v>43581</v>
      </c>
      <c r="G450" s="47">
        <v>43595</v>
      </c>
      <c r="H450" s="47">
        <v>43609</v>
      </c>
      <c r="I450" s="47">
        <v>43580</v>
      </c>
      <c r="J450" s="67" t="s">
        <v>12</v>
      </c>
      <c r="K450" s="21"/>
      <c r="L450" s="48" t="s">
        <v>78</v>
      </c>
      <c r="M450" s="21"/>
      <c r="N450" s="22" t="s">
        <v>19</v>
      </c>
      <c r="O450" s="19"/>
      <c r="P450" s="22"/>
      <c r="Q450" s="38"/>
      <c r="R450" s="19"/>
      <c r="Y450" s="31"/>
      <c r="Z450" s="31"/>
      <c r="AC450" s="31"/>
    </row>
    <row r="451" spans="1:29" s="24" customFormat="1" ht="30" customHeight="1" x14ac:dyDescent="0.2">
      <c r="A451" s="22" t="s">
        <v>540</v>
      </c>
      <c r="B451" s="38" t="s">
        <v>1746</v>
      </c>
      <c r="C451" s="22" t="s">
        <v>46</v>
      </c>
      <c r="D451" s="19"/>
      <c r="E451" s="47">
        <v>43580</v>
      </c>
      <c r="F451" s="47">
        <v>43581</v>
      </c>
      <c r="G451" s="47">
        <v>43595</v>
      </c>
      <c r="H451" s="47">
        <v>43609</v>
      </c>
      <c r="I451" s="47">
        <v>43595</v>
      </c>
      <c r="J451" s="67" t="s">
        <v>12</v>
      </c>
      <c r="K451" s="21"/>
      <c r="L451" s="48" t="s">
        <v>78</v>
      </c>
      <c r="M451" s="21"/>
      <c r="N451" s="22" t="s">
        <v>10</v>
      </c>
      <c r="O451" s="19"/>
      <c r="P451" s="22"/>
      <c r="Q451" s="38"/>
      <c r="R451" s="19"/>
      <c r="Y451" s="31"/>
      <c r="Z451" s="31"/>
      <c r="AC451" s="31"/>
    </row>
    <row r="452" spans="1:29" s="24" customFormat="1" ht="30" customHeight="1" x14ac:dyDescent="0.2">
      <c r="A452" s="22" t="s">
        <v>541</v>
      </c>
      <c r="B452" s="38" t="s">
        <v>1747</v>
      </c>
      <c r="C452" s="22" t="s">
        <v>46</v>
      </c>
      <c r="D452" s="19"/>
      <c r="E452" s="47">
        <v>43580</v>
      </c>
      <c r="F452" s="47">
        <v>43581</v>
      </c>
      <c r="G452" s="47">
        <v>43595</v>
      </c>
      <c r="H452" s="47">
        <v>43609</v>
      </c>
      <c r="I452" s="47">
        <v>43601</v>
      </c>
      <c r="J452" s="67" t="s">
        <v>12</v>
      </c>
      <c r="K452" s="21"/>
      <c r="L452" s="48" t="s">
        <v>78</v>
      </c>
      <c r="M452" s="21"/>
      <c r="N452" s="22" t="s">
        <v>10</v>
      </c>
      <c r="O452" s="19"/>
      <c r="P452" s="22"/>
      <c r="Q452" s="38"/>
      <c r="R452" s="19"/>
      <c r="Y452" s="31"/>
      <c r="Z452" s="31"/>
      <c r="AC452" s="31"/>
    </row>
    <row r="453" spans="1:29" s="24" customFormat="1" ht="30" customHeight="1" x14ac:dyDescent="0.2">
      <c r="A453" s="22" t="s">
        <v>542</v>
      </c>
      <c r="B453" s="38" t="s">
        <v>1749</v>
      </c>
      <c r="C453" s="22" t="s">
        <v>46</v>
      </c>
      <c r="D453" s="19"/>
      <c r="E453" s="47">
        <v>43580</v>
      </c>
      <c r="F453" s="47">
        <v>43581</v>
      </c>
      <c r="G453" s="47">
        <v>43595</v>
      </c>
      <c r="H453" s="47">
        <v>43609</v>
      </c>
      <c r="I453" s="47">
        <v>43587</v>
      </c>
      <c r="J453" s="67" t="s">
        <v>12</v>
      </c>
      <c r="K453" s="21"/>
      <c r="L453" s="48" t="s">
        <v>78</v>
      </c>
      <c r="M453" s="21"/>
      <c r="N453" s="22" t="s">
        <v>10</v>
      </c>
      <c r="O453" s="19"/>
      <c r="P453" s="22"/>
      <c r="Q453" s="38"/>
      <c r="R453" s="19"/>
      <c r="Y453" s="31"/>
      <c r="Z453" s="31"/>
      <c r="AC453" s="31"/>
    </row>
    <row r="454" spans="1:29" s="24" customFormat="1" ht="30" customHeight="1" x14ac:dyDescent="0.2">
      <c r="A454" s="22" t="s">
        <v>543</v>
      </c>
      <c r="B454" s="38" t="s">
        <v>1748</v>
      </c>
      <c r="C454" s="22" t="s">
        <v>46</v>
      </c>
      <c r="D454" s="19"/>
      <c r="E454" s="47">
        <v>43580</v>
      </c>
      <c r="F454" s="47">
        <v>43581</v>
      </c>
      <c r="G454" s="47">
        <v>43595</v>
      </c>
      <c r="H454" s="47">
        <v>43609</v>
      </c>
      <c r="I454" s="47">
        <v>43602</v>
      </c>
      <c r="J454" s="67" t="s">
        <v>12</v>
      </c>
      <c r="K454" s="21"/>
      <c r="L454" s="48" t="s">
        <v>78</v>
      </c>
      <c r="M454" s="21"/>
      <c r="N454" s="22" t="s">
        <v>10</v>
      </c>
      <c r="O454" s="19"/>
      <c r="P454" s="22"/>
      <c r="Q454" s="38"/>
      <c r="R454" s="19"/>
      <c r="Y454" s="31"/>
      <c r="Z454" s="31"/>
      <c r="AC454" s="31"/>
    </row>
    <row r="455" spans="1:29" s="24" customFormat="1" ht="30" customHeight="1" x14ac:dyDescent="0.2">
      <c r="A455" s="22" t="s">
        <v>544</v>
      </c>
      <c r="B455" s="38" t="s">
        <v>1750</v>
      </c>
      <c r="C455" s="22" t="s">
        <v>46</v>
      </c>
      <c r="D455" s="19"/>
      <c r="E455" s="47">
        <v>43580</v>
      </c>
      <c r="F455" s="47">
        <v>43581</v>
      </c>
      <c r="G455" s="47">
        <v>43595</v>
      </c>
      <c r="H455" s="47">
        <v>43609</v>
      </c>
      <c r="I455" s="47">
        <v>43598</v>
      </c>
      <c r="J455" s="67" t="s">
        <v>12</v>
      </c>
      <c r="K455" s="21"/>
      <c r="L455" s="48" t="s">
        <v>78</v>
      </c>
      <c r="M455" s="21"/>
      <c r="N455" s="22" t="s">
        <v>10</v>
      </c>
      <c r="O455" s="19"/>
      <c r="P455" s="22"/>
      <c r="Q455" s="38"/>
      <c r="R455" s="19"/>
      <c r="Y455" s="31"/>
      <c r="Z455" s="31"/>
      <c r="AC455" s="31"/>
    </row>
    <row r="456" spans="1:29" s="24" customFormat="1" ht="30" customHeight="1" x14ac:dyDescent="0.2">
      <c r="A456" s="22" t="s">
        <v>545</v>
      </c>
      <c r="B456" s="38" t="s">
        <v>1751</v>
      </c>
      <c r="C456" s="22" t="s">
        <v>46</v>
      </c>
      <c r="D456" s="19"/>
      <c r="E456" s="47">
        <v>43580</v>
      </c>
      <c r="F456" s="47">
        <v>43581</v>
      </c>
      <c r="G456" s="47">
        <v>43595</v>
      </c>
      <c r="H456" s="47">
        <v>43609</v>
      </c>
      <c r="I456" s="47">
        <v>43594</v>
      </c>
      <c r="J456" s="67" t="s">
        <v>12</v>
      </c>
      <c r="K456" s="21"/>
      <c r="L456" s="48" t="s">
        <v>78</v>
      </c>
      <c r="M456" s="21"/>
      <c r="N456" s="22" t="s">
        <v>10</v>
      </c>
      <c r="O456" s="19"/>
      <c r="P456" s="22"/>
      <c r="Q456" s="38"/>
      <c r="R456" s="19"/>
      <c r="Y456" s="31"/>
      <c r="Z456" s="31"/>
      <c r="AC456" s="31"/>
    </row>
    <row r="457" spans="1:29" s="24" customFormat="1" ht="30" customHeight="1" x14ac:dyDescent="0.2">
      <c r="A457" s="22" t="s">
        <v>546</v>
      </c>
      <c r="B457" s="38" t="s">
        <v>1752</v>
      </c>
      <c r="C457" s="22" t="s">
        <v>46</v>
      </c>
      <c r="D457" s="19"/>
      <c r="E457" s="47">
        <v>43581</v>
      </c>
      <c r="F457" s="47">
        <v>43583</v>
      </c>
      <c r="G457" s="47">
        <v>43598</v>
      </c>
      <c r="H457" s="47">
        <v>43613</v>
      </c>
      <c r="I457" s="47">
        <v>43592</v>
      </c>
      <c r="J457" s="67" t="s">
        <v>12</v>
      </c>
      <c r="K457" s="21"/>
      <c r="L457" s="48" t="s">
        <v>78</v>
      </c>
      <c r="M457" s="21"/>
      <c r="N457" s="22" t="s">
        <v>10</v>
      </c>
      <c r="O457" s="19"/>
      <c r="P457" s="22"/>
      <c r="Q457" s="38"/>
      <c r="R457" s="19"/>
      <c r="Y457" s="31"/>
      <c r="Z457" s="31"/>
      <c r="AC457" s="31"/>
    </row>
    <row r="458" spans="1:29" s="24" customFormat="1" ht="30" customHeight="1" x14ac:dyDescent="0.2">
      <c r="A458" s="22" t="s">
        <v>547</v>
      </c>
      <c r="B458" s="38" t="s">
        <v>1753</v>
      </c>
      <c r="C458" s="22" t="s">
        <v>46</v>
      </c>
      <c r="D458" s="19"/>
      <c r="E458" s="47">
        <v>43581</v>
      </c>
      <c r="F458" s="47">
        <v>43583</v>
      </c>
      <c r="G458" s="47">
        <v>43598</v>
      </c>
      <c r="H458" s="47">
        <v>43613</v>
      </c>
      <c r="I458" s="47">
        <v>43584</v>
      </c>
      <c r="J458" s="67" t="s">
        <v>12</v>
      </c>
      <c r="K458" s="21"/>
      <c r="L458" s="48" t="s">
        <v>78</v>
      </c>
      <c r="M458" s="21"/>
      <c r="N458" s="22" t="s">
        <v>13</v>
      </c>
      <c r="O458" s="19"/>
      <c r="P458" s="22" t="s">
        <v>70</v>
      </c>
      <c r="Q458" s="38"/>
      <c r="R458" s="19"/>
      <c r="Y458" s="31"/>
      <c r="Z458" s="31"/>
      <c r="AC458" s="31"/>
    </row>
    <row r="459" spans="1:29" s="24" customFormat="1" ht="30" customHeight="1" x14ac:dyDescent="0.2">
      <c r="A459" s="22" t="s">
        <v>548</v>
      </c>
      <c r="B459" s="38" t="s">
        <v>1754</v>
      </c>
      <c r="C459" s="22" t="s">
        <v>46</v>
      </c>
      <c r="D459" s="19"/>
      <c r="E459" s="47">
        <v>43584</v>
      </c>
      <c r="F459" s="47">
        <v>43585</v>
      </c>
      <c r="G459" s="47">
        <v>43599</v>
      </c>
      <c r="H459" s="47">
        <v>43614</v>
      </c>
      <c r="I459" s="47">
        <v>43595</v>
      </c>
      <c r="J459" s="67" t="s">
        <v>12</v>
      </c>
      <c r="K459" s="21"/>
      <c r="L459" s="48" t="s">
        <v>78</v>
      </c>
      <c r="M459" s="21"/>
      <c r="N459" s="22" t="s">
        <v>10</v>
      </c>
      <c r="O459" s="19"/>
      <c r="P459" s="22"/>
      <c r="Q459" s="38"/>
      <c r="R459" s="19"/>
      <c r="Y459" s="31"/>
      <c r="Z459" s="31"/>
      <c r="AC459" s="31"/>
    </row>
    <row r="460" spans="1:29" s="24" customFormat="1" ht="30" customHeight="1" x14ac:dyDescent="0.2">
      <c r="A460" s="22" t="s">
        <v>549</v>
      </c>
      <c r="B460" s="38" t="s">
        <v>1755</v>
      </c>
      <c r="C460" s="22" t="s">
        <v>46</v>
      </c>
      <c r="D460" s="19"/>
      <c r="E460" s="47" t="s">
        <v>25</v>
      </c>
      <c r="F460" s="47" t="s">
        <v>25</v>
      </c>
      <c r="G460" s="47" t="s">
        <v>25</v>
      </c>
      <c r="H460" s="47" t="s">
        <v>25</v>
      </c>
      <c r="I460" s="47" t="s">
        <v>25</v>
      </c>
      <c r="J460" s="67" t="s">
        <v>25</v>
      </c>
      <c r="K460" s="21"/>
      <c r="L460" s="48" t="s">
        <v>80</v>
      </c>
      <c r="M460" s="21"/>
      <c r="N460" s="22" t="s">
        <v>25</v>
      </c>
      <c r="O460" s="19"/>
      <c r="P460" s="22"/>
      <c r="Q460" s="38" t="s">
        <v>1799</v>
      </c>
      <c r="R460" s="19"/>
      <c r="Y460" s="31"/>
      <c r="Z460" s="31"/>
      <c r="AC460" s="31"/>
    </row>
    <row r="461" spans="1:29" s="24" customFormat="1" ht="30" customHeight="1" x14ac:dyDescent="0.2">
      <c r="A461" s="22" t="s">
        <v>550</v>
      </c>
      <c r="B461" s="38" t="s">
        <v>1756</v>
      </c>
      <c r="C461" s="22" t="s">
        <v>46</v>
      </c>
      <c r="D461" s="19"/>
      <c r="E461" s="47" t="s">
        <v>25</v>
      </c>
      <c r="F461" s="47" t="s">
        <v>25</v>
      </c>
      <c r="G461" s="47" t="s">
        <v>25</v>
      </c>
      <c r="H461" s="47" t="s">
        <v>25</v>
      </c>
      <c r="I461" s="47" t="s">
        <v>25</v>
      </c>
      <c r="J461" s="67" t="s">
        <v>25</v>
      </c>
      <c r="K461" s="21"/>
      <c r="L461" s="48" t="s">
        <v>79</v>
      </c>
      <c r="M461" s="21"/>
      <c r="N461" s="22" t="s">
        <v>25</v>
      </c>
      <c r="O461" s="19"/>
      <c r="P461" s="22"/>
      <c r="Q461" s="38" t="s">
        <v>2327</v>
      </c>
      <c r="R461" s="19"/>
      <c r="Y461" s="31"/>
      <c r="Z461" s="31"/>
      <c r="AC461" s="31"/>
    </row>
    <row r="462" spans="1:29" s="24" customFormat="1" ht="30" customHeight="1" x14ac:dyDescent="0.2">
      <c r="A462" s="22" t="s">
        <v>551</v>
      </c>
      <c r="B462" s="38" t="s">
        <v>1757</v>
      </c>
      <c r="C462" s="22" t="s">
        <v>46</v>
      </c>
      <c r="D462" s="19"/>
      <c r="E462" s="47">
        <v>43584</v>
      </c>
      <c r="F462" s="47">
        <v>43585</v>
      </c>
      <c r="G462" s="47">
        <v>43599</v>
      </c>
      <c r="H462" s="47">
        <v>43614</v>
      </c>
      <c r="I462" s="47">
        <v>43584</v>
      </c>
      <c r="J462" s="67" t="s">
        <v>12</v>
      </c>
      <c r="K462" s="21"/>
      <c r="L462" s="48" t="s">
        <v>78</v>
      </c>
      <c r="M462" s="21"/>
      <c r="N462" s="22" t="s">
        <v>13</v>
      </c>
      <c r="O462" s="19"/>
      <c r="P462" s="22" t="s">
        <v>62</v>
      </c>
      <c r="Q462" s="38"/>
      <c r="R462" s="19"/>
      <c r="Y462" s="31"/>
      <c r="Z462" s="31"/>
      <c r="AC462" s="31"/>
    </row>
    <row r="463" spans="1:29" s="24" customFormat="1" ht="30" customHeight="1" x14ac:dyDescent="0.2">
      <c r="A463" s="22" t="s">
        <v>552</v>
      </c>
      <c r="B463" s="38" t="s">
        <v>1758</v>
      </c>
      <c r="C463" s="22" t="s">
        <v>46</v>
      </c>
      <c r="D463" s="19"/>
      <c r="E463" s="47">
        <v>43584</v>
      </c>
      <c r="F463" s="47">
        <v>43585</v>
      </c>
      <c r="G463" s="47">
        <v>43599</v>
      </c>
      <c r="H463" s="47">
        <v>43614</v>
      </c>
      <c r="I463" s="47">
        <v>43585</v>
      </c>
      <c r="J463" s="67" t="s">
        <v>12</v>
      </c>
      <c r="K463" s="21"/>
      <c r="L463" s="48" t="s">
        <v>78</v>
      </c>
      <c r="M463" s="21"/>
      <c r="N463" s="22" t="s">
        <v>19</v>
      </c>
      <c r="O463" s="19"/>
      <c r="P463" s="22"/>
      <c r="Q463" s="38"/>
      <c r="R463" s="19"/>
      <c r="Y463" s="31"/>
      <c r="Z463" s="31"/>
      <c r="AC463" s="31"/>
    </row>
    <row r="464" spans="1:29" s="24" customFormat="1" ht="30" customHeight="1" x14ac:dyDescent="0.2">
      <c r="A464" s="22" t="s">
        <v>553</v>
      </c>
      <c r="B464" s="38" t="s">
        <v>1759</v>
      </c>
      <c r="C464" s="22" t="s">
        <v>46</v>
      </c>
      <c r="D464" s="19"/>
      <c r="E464" s="47">
        <v>43584</v>
      </c>
      <c r="F464" s="47">
        <v>43585</v>
      </c>
      <c r="G464" s="47">
        <v>43599</v>
      </c>
      <c r="H464" s="47">
        <v>43614</v>
      </c>
      <c r="I464" s="47">
        <v>43586</v>
      </c>
      <c r="J464" s="67" t="s">
        <v>12</v>
      </c>
      <c r="K464" s="21"/>
      <c r="L464" s="48" t="s">
        <v>78</v>
      </c>
      <c r="M464" s="21"/>
      <c r="N464" s="22" t="s">
        <v>13</v>
      </c>
      <c r="O464" s="19"/>
      <c r="P464" s="22" t="s">
        <v>70</v>
      </c>
      <c r="Q464" s="38"/>
      <c r="R464" s="19"/>
      <c r="Y464" s="31"/>
      <c r="Z464" s="31"/>
      <c r="AC464" s="31"/>
    </row>
    <row r="465" spans="1:29" s="24" customFormat="1" ht="30" customHeight="1" x14ac:dyDescent="0.2">
      <c r="A465" s="22" t="s">
        <v>554</v>
      </c>
      <c r="B465" s="38" t="s">
        <v>1760</v>
      </c>
      <c r="C465" s="22" t="s">
        <v>46</v>
      </c>
      <c r="D465" s="19"/>
      <c r="E465" s="47" t="s">
        <v>25</v>
      </c>
      <c r="F465" s="47" t="s">
        <v>25</v>
      </c>
      <c r="G465" s="47" t="s">
        <v>25</v>
      </c>
      <c r="H465" s="47" t="s">
        <v>25</v>
      </c>
      <c r="I465" s="47" t="s">
        <v>25</v>
      </c>
      <c r="J465" s="67" t="s">
        <v>25</v>
      </c>
      <c r="K465" s="21"/>
      <c r="L465" s="48" t="s">
        <v>79</v>
      </c>
      <c r="M465" s="21"/>
      <c r="N465" s="22" t="s">
        <v>25</v>
      </c>
      <c r="O465" s="19"/>
      <c r="P465" s="22"/>
      <c r="Q465" s="38" t="s">
        <v>1762</v>
      </c>
      <c r="R465" s="19"/>
      <c r="Y465" s="31"/>
      <c r="Z465" s="31"/>
      <c r="AC465" s="31"/>
    </row>
    <row r="466" spans="1:29" s="24" customFormat="1" ht="30" customHeight="1" x14ac:dyDescent="0.2">
      <c r="A466" s="22" t="s">
        <v>555</v>
      </c>
      <c r="B466" s="38" t="s">
        <v>1761</v>
      </c>
      <c r="C466" s="22" t="s">
        <v>46</v>
      </c>
      <c r="D466" s="19"/>
      <c r="E466" s="47">
        <v>43585</v>
      </c>
      <c r="F466" s="47">
        <v>43586</v>
      </c>
      <c r="G466" s="47">
        <v>43600</v>
      </c>
      <c r="H466" s="47">
        <v>43615</v>
      </c>
      <c r="I466" s="47">
        <v>43613</v>
      </c>
      <c r="J466" s="61" t="s">
        <v>12</v>
      </c>
      <c r="K466" s="21"/>
      <c r="L466" s="48" t="s">
        <v>78</v>
      </c>
      <c r="M466" s="21"/>
      <c r="N466" s="22" t="s">
        <v>10</v>
      </c>
      <c r="O466" s="19"/>
      <c r="P466" s="22"/>
      <c r="Q466" s="38"/>
      <c r="R466" s="19"/>
      <c r="Y466" s="31"/>
      <c r="Z466" s="31"/>
      <c r="AC466" s="31"/>
    </row>
    <row r="467" spans="1:29" s="24" customFormat="1" ht="30" customHeight="1" x14ac:dyDescent="0.2">
      <c r="A467" s="22" t="s">
        <v>556</v>
      </c>
      <c r="B467" s="38" t="s">
        <v>1763</v>
      </c>
      <c r="C467" s="22" t="s">
        <v>46</v>
      </c>
      <c r="D467" s="19"/>
      <c r="E467" s="47">
        <v>43585</v>
      </c>
      <c r="F467" s="47">
        <v>43586</v>
      </c>
      <c r="G467" s="47">
        <v>43600</v>
      </c>
      <c r="H467" s="47">
        <v>43615</v>
      </c>
      <c r="I467" s="47">
        <v>43605</v>
      </c>
      <c r="J467" s="67" t="s">
        <v>12</v>
      </c>
      <c r="K467" s="21"/>
      <c r="L467" s="48" t="s">
        <v>78</v>
      </c>
      <c r="M467" s="21"/>
      <c r="N467" s="22" t="s">
        <v>10</v>
      </c>
      <c r="O467" s="19"/>
      <c r="P467" s="22"/>
      <c r="Q467" s="38"/>
      <c r="R467" s="19"/>
      <c r="Y467" s="31"/>
      <c r="Z467" s="31"/>
      <c r="AC467" s="31"/>
    </row>
    <row r="468" spans="1:29" s="24" customFormat="1" ht="30" customHeight="1" x14ac:dyDescent="0.2">
      <c r="A468" s="22" t="s">
        <v>557</v>
      </c>
      <c r="B468" s="38" t="s">
        <v>1764</v>
      </c>
      <c r="C468" s="22" t="s">
        <v>46</v>
      </c>
      <c r="D468" s="19"/>
      <c r="E468" s="47">
        <v>43585</v>
      </c>
      <c r="F468" s="47">
        <v>43586</v>
      </c>
      <c r="G468" s="47">
        <v>43600</v>
      </c>
      <c r="H468" s="47">
        <v>43615</v>
      </c>
      <c r="I468" s="47">
        <v>43593</v>
      </c>
      <c r="J468" s="67" t="s">
        <v>12</v>
      </c>
      <c r="K468" s="21"/>
      <c r="L468" s="48" t="s">
        <v>78</v>
      </c>
      <c r="M468" s="21"/>
      <c r="N468" s="22" t="s">
        <v>10</v>
      </c>
      <c r="O468" s="19"/>
      <c r="P468" s="22"/>
      <c r="Q468" s="38"/>
      <c r="R468" s="19"/>
      <c r="Y468" s="31"/>
      <c r="Z468" s="31"/>
      <c r="AC468" s="31"/>
    </row>
    <row r="469" spans="1:29" s="24" customFormat="1" ht="30" customHeight="1" x14ac:dyDescent="0.2">
      <c r="A469" s="22" t="s">
        <v>558</v>
      </c>
      <c r="B469" s="38" t="s">
        <v>1765</v>
      </c>
      <c r="C469" s="22" t="s">
        <v>34</v>
      </c>
      <c r="D469" s="19"/>
      <c r="E469" s="47">
        <v>43586</v>
      </c>
      <c r="F469" s="47">
        <v>43587</v>
      </c>
      <c r="G469" s="47">
        <v>43601</v>
      </c>
      <c r="H469" s="47">
        <v>43616</v>
      </c>
      <c r="I469" s="47">
        <v>43609</v>
      </c>
      <c r="J469" s="67" t="s">
        <v>12</v>
      </c>
      <c r="K469" s="21"/>
      <c r="L469" s="48" t="s">
        <v>78</v>
      </c>
      <c r="M469" s="21"/>
      <c r="N469" s="22" t="s">
        <v>19</v>
      </c>
      <c r="O469" s="19"/>
      <c r="P469" s="22"/>
      <c r="Q469" s="38"/>
      <c r="R469" s="19"/>
      <c r="Y469" s="31"/>
      <c r="Z469" s="31"/>
      <c r="AC469" s="31"/>
    </row>
    <row r="470" spans="1:29" s="24" customFormat="1" ht="30" customHeight="1" x14ac:dyDescent="0.2">
      <c r="A470" s="22" t="s">
        <v>559</v>
      </c>
      <c r="B470" s="38" t="s">
        <v>1766</v>
      </c>
      <c r="C470" s="22" t="s">
        <v>34</v>
      </c>
      <c r="D470" s="19"/>
      <c r="E470" s="47">
        <v>43586</v>
      </c>
      <c r="F470" s="47">
        <v>43587</v>
      </c>
      <c r="G470" s="47">
        <v>43601</v>
      </c>
      <c r="H470" s="47">
        <v>43616</v>
      </c>
      <c r="I470" s="47">
        <v>43587</v>
      </c>
      <c r="J470" s="67" t="s">
        <v>12</v>
      </c>
      <c r="K470" s="21"/>
      <c r="L470" s="48" t="s">
        <v>78</v>
      </c>
      <c r="M470" s="21"/>
      <c r="N470" s="22" t="s">
        <v>10</v>
      </c>
      <c r="O470" s="19"/>
      <c r="P470" s="22"/>
      <c r="Q470" s="38"/>
      <c r="R470" s="19"/>
      <c r="Y470" s="31"/>
      <c r="Z470" s="31"/>
      <c r="AC470" s="31"/>
    </row>
    <row r="471" spans="1:29" s="24" customFormat="1" ht="30" customHeight="1" x14ac:dyDescent="0.2">
      <c r="A471" s="22" t="s">
        <v>560</v>
      </c>
      <c r="B471" s="38" t="s">
        <v>1767</v>
      </c>
      <c r="C471" s="22" t="s">
        <v>34</v>
      </c>
      <c r="D471" s="19"/>
      <c r="E471" s="47">
        <v>43586</v>
      </c>
      <c r="F471" s="47">
        <v>43587</v>
      </c>
      <c r="G471" s="47">
        <v>43601</v>
      </c>
      <c r="H471" s="47">
        <v>43616</v>
      </c>
      <c r="I471" s="47">
        <v>43595</v>
      </c>
      <c r="J471" s="67" t="s">
        <v>12</v>
      </c>
      <c r="K471" s="21"/>
      <c r="L471" s="48" t="s">
        <v>78</v>
      </c>
      <c r="M471" s="21"/>
      <c r="N471" s="22" t="s">
        <v>10</v>
      </c>
      <c r="O471" s="19"/>
      <c r="P471" s="22"/>
      <c r="Q471" s="38"/>
      <c r="R471" s="19"/>
      <c r="Y471" s="31"/>
      <c r="Z471" s="31"/>
      <c r="AC471" s="31"/>
    </row>
    <row r="472" spans="1:29" s="24" customFormat="1" ht="30" customHeight="1" x14ac:dyDescent="0.2">
      <c r="A472" s="22" t="s">
        <v>561</v>
      </c>
      <c r="B472" s="38" t="s">
        <v>1769</v>
      </c>
      <c r="C472" s="22" t="s">
        <v>34</v>
      </c>
      <c r="D472" s="19"/>
      <c r="E472" s="47">
        <v>43586</v>
      </c>
      <c r="F472" s="47">
        <v>43587</v>
      </c>
      <c r="G472" s="47">
        <v>43601</v>
      </c>
      <c r="H472" s="47">
        <v>43616</v>
      </c>
      <c r="I472" s="47">
        <v>43602</v>
      </c>
      <c r="J472" s="61" t="s">
        <v>12</v>
      </c>
      <c r="K472" s="21"/>
      <c r="L472" s="48" t="s">
        <v>78</v>
      </c>
      <c r="M472" s="21"/>
      <c r="N472" s="22" t="s">
        <v>10</v>
      </c>
      <c r="O472" s="19"/>
      <c r="P472" s="22"/>
      <c r="Q472" s="38"/>
      <c r="R472" s="19"/>
      <c r="Y472" s="31"/>
      <c r="Z472" s="31"/>
      <c r="AC472" s="31"/>
    </row>
    <row r="473" spans="1:29" s="24" customFormat="1" ht="30" customHeight="1" x14ac:dyDescent="0.2">
      <c r="A473" s="22" t="s">
        <v>562</v>
      </c>
      <c r="B473" s="38" t="s">
        <v>1770</v>
      </c>
      <c r="C473" s="22" t="s">
        <v>34</v>
      </c>
      <c r="D473" s="19"/>
      <c r="E473" s="47" t="s">
        <v>25</v>
      </c>
      <c r="F473" s="47" t="s">
        <v>25</v>
      </c>
      <c r="G473" s="47" t="s">
        <v>25</v>
      </c>
      <c r="H473" s="47" t="s">
        <v>25</v>
      </c>
      <c r="I473" s="47" t="s">
        <v>25</v>
      </c>
      <c r="J473" s="61" t="s">
        <v>25</v>
      </c>
      <c r="K473" s="21"/>
      <c r="L473" s="48" t="s">
        <v>79</v>
      </c>
      <c r="M473" s="21"/>
      <c r="N473" s="22" t="s">
        <v>25</v>
      </c>
      <c r="O473" s="19"/>
      <c r="P473" s="22"/>
      <c r="Q473" s="38" t="s">
        <v>1801</v>
      </c>
      <c r="R473" s="19"/>
      <c r="Y473" s="31"/>
      <c r="Z473" s="31"/>
      <c r="AC473" s="31"/>
    </row>
    <row r="474" spans="1:29" s="24" customFormat="1" ht="30" customHeight="1" x14ac:dyDescent="0.2">
      <c r="A474" s="22" t="s">
        <v>563</v>
      </c>
      <c r="B474" s="38" t="s">
        <v>1771</v>
      </c>
      <c r="C474" s="22" t="s">
        <v>34</v>
      </c>
      <c r="D474" s="19"/>
      <c r="E474" s="47">
        <v>43587</v>
      </c>
      <c r="F474" s="47">
        <v>43588</v>
      </c>
      <c r="G474" s="47">
        <v>43602</v>
      </c>
      <c r="H474" s="47">
        <v>43619</v>
      </c>
      <c r="I474" s="47">
        <v>43593</v>
      </c>
      <c r="J474" s="61" t="s">
        <v>12</v>
      </c>
      <c r="K474" s="21"/>
      <c r="L474" s="48" t="s">
        <v>78</v>
      </c>
      <c r="M474" s="21"/>
      <c r="N474" s="22" t="s">
        <v>19</v>
      </c>
      <c r="O474" s="19"/>
      <c r="P474" s="22"/>
      <c r="Q474" s="38"/>
      <c r="R474" s="19"/>
      <c r="Y474" s="31"/>
      <c r="Z474" s="31"/>
      <c r="AC474" s="31"/>
    </row>
    <row r="475" spans="1:29" s="24" customFormat="1" ht="30" customHeight="1" x14ac:dyDescent="0.2">
      <c r="A475" s="22" t="s">
        <v>564</v>
      </c>
      <c r="B475" s="38" t="s">
        <v>1772</v>
      </c>
      <c r="C475" s="22" t="s">
        <v>34</v>
      </c>
      <c r="D475" s="19"/>
      <c r="E475" s="47">
        <v>43587</v>
      </c>
      <c r="F475" s="47">
        <v>43588</v>
      </c>
      <c r="G475" s="47">
        <v>43602</v>
      </c>
      <c r="H475" s="47">
        <v>43619</v>
      </c>
      <c r="I475" s="47">
        <v>43613</v>
      </c>
      <c r="J475" s="61" t="s">
        <v>12</v>
      </c>
      <c r="K475" s="21"/>
      <c r="L475" s="48" t="s">
        <v>78</v>
      </c>
      <c r="M475" s="21"/>
      <c r="N475" s="22" t="s">
        <v>10</v>
      </c>
      <c r="O475" s="19"/>
      <c r="P475" s="22"/>
      <c r="Q475" s="38"/>
      <c r="R475" s="19"/>
      <c r="Y475" s="31"/>
      <c r="Z475" s="31"/>
      <c r="AC475" s="31"/>
    </row>
    <row r="476" spans="1:29" s="24" customFormat="1" ht="30" customHeight="1" x14ac:dyDescent="0.2">
      <c r="A476" s="22" t="s">
        <v>565</v>
      </c>
      <c r="B476" s="38" t="s">
        <v>1773</v>
      </c>
      <c r="C476" s="22" t="s">
        <v>34</v>
      </c>
      <c r="D476" s="19"/>
      <c r="E476" s="47">
        <v>43587</v>
      </c>
      <c r="F476" s="47">
        <v>43588</v>
      </c>
      <c r="G476" s="47">
        <v>43602</v>
      </c>
      <c r="H476" s="47">
        <v>43619</v>
      </c>
      <c r="I476" s="47">
        <v>43600</v>
      </c>
      <c r="J476" s="61" t="s">
        <v>12</v>
      </c>
      <c r="K476" s="21"/>
      <c r="L476" s="48" t="s">
        <v>78</v>
      </c>
      <c r="M476" s="21"/>
      <c r="N476" s="22" t="s">
        <v>19</v>
      </c>
      <c r="O476" s="19"/>
      <c r="P476" s="22"/>
      <c r="Q476" s="38"/>
      <c r="R476" s="19"/>
      <c r="Y476" s="31"/>
      <c r="Z476" s="31"/>
      <c r="AC476" s="31"/>
    </row>
    <row r="477" spans="1:29" s="24" customFormat="1" ht="30" customHeight="1" x14ac:dyDescent="0.2">
      <c r="A477" s="22" t="s">
        <v>566</v>
      </c>
      <c r="B477" s="38" t="s">
        <v>1774</v>
      </c>
      <c r="C477" s="22" t="s">
        <v>34</v>
      </c>
      <c r="D477" s="19"/>
      <c r="E477" s="47">
        <v>43587</v>
      </c>
      <c r="F477" s="47">
        <v>43588</v>
      </c>
      <c r="G477" s="47">
        <v>43602</v>
      </c>
      <c r="H477" s="47">
        <v>43619</v>
      </c>
      <c r="I477" s="47">
        <v>43615</v>
      </c>
      <c r="J477" s="61" t="s">
        <v>12</v>
      </c>
      <c r="K477" s="21"/>
      <c r="L477" s="48" t="s">
        <v>78</v>
      </c>
      <c r="M477" s="21"/>
      <c r="N477" s="22" t="s">
        <v>10</v>
      </c>
      <c r="O477" s="19"/>
      <c r="P477" s="22"/>
      <c r="Q477" s="38"/>
      <c r="R477" s="19"/>
      <c r="Y477" s="31"/>
      <c r="Z477" s="31"/>
      <c r="AC477" s="31"/>
    </row>
    <row r="478" spans="1:29" s="24" customFormat="1" ht="30" customHeight="1" x14ac:dyDescent="0.2">
      <c r="A478" s="22" t="s">
        <v>567</v>
      </c>
      <c r="B478" s="38" t="s">
        <v>1775</v>
      </c>
      <c r="C478" s="22" t="s">
        <v>34</v>
      </c>
      <c r="D478" s="19"/>
      <c r="E478" s="47">
        <v>43587</v>
      </c>
      <c r="F478" s="47">
        <v>43588</v>
      </c>
      <c r="G478" s="47">
        <v>43602</v>
      </c>
      <c r="H478" s="47">
        <v>43619</v>
      </c>
      <c r="I478" s="47">
        <v>43614</v>
      </c>
      <c r="J478" s="61" t="s">
        <v>12</v>
      </c>
      <c r="K478" s="21"/>
      <c r="L478" s="48" t="s">
        <v>78</v>
      </c>
      <c r="M478" s="21"/>
      <c r="N478" s="22" t="s">
        <v>10</v>
      </c>
      <c r="O478" s="19"/>
      <c r="P478" s="22"/>
      <c r="Q478" s="38"/>
      <c r="R478" s="19"/>
      <c r="Y478" s="31"/>
      <c r="Z478" s="31"/>
      <c r="AC478" s="31"/>
    </row>
    <row r="479" spans="1:29" s="24" customFormat="1" ht="30" customHeight="1" x14ac:dyDescent="0.2">
      <c r="A479" s="22" t="s">
        <v>568</v>
      </c>
      <c r="B479" s="38" t="s">
        <v>1776</v>
      </c>
      <c r="C479" s="22" t="s">
        <v>34</v>
      </c>
      <c r="D479" s="19"/>
      <c r="E479" s="47">
        <v>43587</v>
      </c>
      <c r="F479" s="47">
        <v>43588</v>
      </c>
      <c r="G479" s="47">
        <v>43602</v>
      </c>
      <c r="H479" s="47">
        <v>43619</v>
      </c>
      <c r="I479" s="47">
        <v>43607</v>
      </c>
      <c r="J479" s="61" t="s">
        <v>12</v>
      </c>
      <c r="K479" s="21"/>
      <c r="L479" s="48" t="s">
        <v>78</v>
      </c>
      <c r="M479" s="21"/>
      <c r="N479" s="22" t="s">
        <v>10</v>
      </c>
      <c r="O479" s="19"/>
      <c r="P479" s="22"/>
      <c r="Q479" s="38"/>
      <c r="R479" s="19"/>
      <c r="Y479" s="31"/>
      <c r="Z479" s="31"/>
      <c r="AC479" s="31"/>
    </row>
    <row r="480" spans="1:29" s="24" customFormat="1" ht="30" customHeight="1" x14ac:dyDescent="0.2">
      <c r="A480" s="22" t="s">
        <v>569</v>
      </c>
      <c r="B480" s="38" t="s">
        <v>1777</v>
      </c>
      <c r="C480" s="22" t="s">
        <v>34</v>
      </c>
      <c r="D480" s="19"/>
      <c r="E480" s="47">
        <v>43587</v>
      </c>
      <c r="F480" s="47">
        <v>43588</v>
      </c>
      <c r="G480" s="47">
        <v>43602</v>
      </c>
      <c r="H480" s="47">
        <v>43619</v>
      </c>
      <c r="I480" s="47">
        <v>43592</v>
      </c>
      <c r="J480" s="61" t="s">
        <v>12</v>
      </c>
      <c r="K480" s="21"/>
      <c r="L480" s="48" t="s">
        <v>78</v>
      </c>
      <c r="M480" s="21"/>
      <c r="N480" s="22" t="s">
        <v>10</v>
      </c>
      <c r="O480" s="19"/>
      <c r="P480" s="22"/>
      <c r="Q480" s="38"/>
      <c r="R480" s="19"/>
      <c r="Y480" s="31"/>
      <c r="Z480" s="31"/>
      <c r="AC480" s="31"/>
    </row>
    <row r="481" spans="1:29" s="24" customFormat="1" ht="30" customHeight="1" x14ac:dyDescent="0.2">
      <c r="A481" s="22" t="s">
        <v>570</v>
      </c>
      <c r="B481" s="38" t="s">
        <v>1778</v>
      </c>
      <c r="C481" s="22" t="s">
        <v>34</v>
      </c>
      <c r="D481" s="19"/>
      <c r="E481" s="47">
        <v>43588</v>
      </c>
      <c r="F481" s="47">
        <v>43592</v>
      </c>
      <c r="G481" s="47">
        <v>43603</v>
      </c>
      <c r="H481" s="47">
        <v>43620</v>
      </c>
      <c r="I481" s="47">
        <v>43601</v>
      </c>
      <c r="J481" s="67" t="s">
        <v>12</v>
      </c>
      <c r="K481" s="21"/>
      <c r="L481" s="48" t="s">
        <v>78</v>
      </c>
      <c r="M481" s="21"/>
      <c r="N481" s="22" t="s">
        <v>10</v>
      </c>
      <c r="O481" s="19"/>
      <c r="P481" s="22"/>
      <c r="Q481" s="38"/>
      <c r="R481" s="19"/>
      <c r="Y481" s="31"/>
      <c r="Z481" s="31"/>
      <c r="AC481" s="31"/>
    </row>
    <row r="482" spans="1:29" s="24" customFormat="1" ht="30" customHeight="1" x14ac:dyDescent="0.2">
      <c r="A482" s="22" t="s">
        <v>571</v>
      </c>
      <c r="B482" s="38" t="s">
        <v>1779</v>
      </c>
      <c r="C482" s="22" t="s">
        <v>34</v>
      </c>
      <c r="D482" s="19"/>
      <c r="E482" s="47">
        <v>43588</v>
      </c>
      <c r="F482" s="47">
        <v>43592</v>
      </c>
      <c r="G482" s="47">
        <v>43603</v>
      </c>
      <c r="H482" s="47">
        <v>43620</v>
      </c>
      <c r="I482" s="47">
        <v>43598</v>
      </c>
      <c r="J482" s="67" t="s">
        <v>12</v>
      </c>
      <c r="K482" s="21"/>
      <c r="L482" s="48" t="s">
        <v>78</v>
      </c>
      <c r="M482" s="21"/>
      <c r="N482" s="22" t="s">
        <v>10</v>
      </c>
      <c r="O482" s="19"/>
      <c r="P482" s="22"/>
      <c r="Q482" s="38"/>
      <c r="R482" s="19"/>
      <c r="Y482" s="31"/>
      <c r="Z482" s="31"/>
      <c r="AC482" s="31"/>
    </row>
    <row r="483" spans="1:29" s="24" customFormat="1" ht="30" customHeight="1" x14ac:dyDescent="0.2">
      <c r="A483" s="22" t="s">
        <v>572</v>
      </c>
      <c r="B483" s="38" t="s">
        <v>1780</v>
      </c>
      <c r="C483" s="22" t="s">
        <v>34</v>
      </c>
      <c r="D483" s="19"/>
      <c r="E483" s="47">
        <v>43588</v>
      </c>
      <c r="F483" s="47">
        <v>43592</v>
      </c>
      <c r="G483" s="47">
        <v>43603</v>
      </c>
      <c r="H483" s="47">
        <v>43620</v>
      </c>
      <c r="I483" s="47">
        <v>43599</v>
      </c>
      <c r="J483" s="67" t="s">
        <v>12</v>
      </c>
      <c r="K483" s="21"/>
      <c r="L483" s="48" t="s">
        <v>78</v>
      </c>
      <c r="M483" s="21"/>
      <c r="N483" s="22" t="s">
        <v>10</v>
      </c>
      <c r="O483" s="19"/>
      <c r="P483" s="22"/>
      <c r="Q483" s="38"/>
      <c r="R483" s="19"/>
      <c r="Y483" s="31"/>
      <c r="Z483" s="31"/>
      <c r="AC483" s="31"/>
    </row>
    <row r="484" spans="1:29" s="24" customFormat="1" ht="30" customHeight="1" x14ac:dyDescent="0.2">
      <c r="A484" s="22" t="s">
        <v>573</v>
      </c>
      <c r="B484" s="38" t="s">
        <v>1781</v>
      </c>
      <c r="C484" s="22" t="s">
        <v>34</v>
      </c>
      <c r="D484" s="19"/>
      <c r="E484" s="47">
        <v>43588</v>
      </c>
      <c r="F484" s="47">
        <v>43592</v>
      </c>
      <c r="G484" s="47">
        <v>43603</v>
      </c>
      <c r="H484" s="47">
        <v>43620</v>
      </c>
      <c r="I484" s="47">
        <v>43593</v>
      </c>
      <c r="J484" s="67" t="s">
        <v>12</v>
      </c>
      <c r="K484" s="21"/>
      <c r="L484" s="48" t="s">
        <v>78</v>
      </c>
      <c r="M484" s="21"/>
      <c r="N484" s="22" t="s">
        <v>10</v>
      </c>
      <c r="O484" s="19"/>
      <c r="P484" s="22"/>
      <c r="Q484" s="38"/>
      <c r="R484" s="19"/>
      <c r="Y484" s="31"/>
      <c r="Z484" s="31"/>
      <c r="AC484" s="31"/>
    </row>
    <row r="485" spans="1:29" s="24" customFormat="1" ht="30" customHeight="1" x14ac:dyDescent="0.2">
      <c r="A485" s="22" t="s">
        <v>574</v>
      </c>
      <c r="B485" s="38" t="s">
        <v>1782</v>
      </c>
      <c r="C485" s="22" t="s">
        <v>34</v>
      </c>
      <c r="D485" s="19"/>
      <c r="E485" s="47">
        <v>43588</v>
      </c>
      <c r="F485" s="47">
        <v>43592</v>
      </c>
      <c r="G485" s="47">
        <v>43603</v>
      </c>
      <c r="H485" s="47">
        <v>43620</v>
      </c>
      <c r="I485" s="47">
        <v>43598</v>
      </c>
      <c r="J485" s="67" t="s">
        <v>12</v>
      </c>
      <c r="K485" s="21"/>
      <c r="L485" s="48" t="s">
        <v>78</v>
      </c>
      <c r="M485" s="21"/>
      <c r="N485" s="22" t="s">
        <v>10</v>
      </c>
      <c r="O485" s="19"/>
      <c r="P485" s="22"/>
      <c r="Q485" s="38"/>
      <c r="R485" s="19"/>
      <c r="Y485" s="31"/>
      <c r="Z485" s="31"/>
      <c r="AC485" s="31"/>
    </row>
    <row r="486" spans="1:29" s="24" customFormat="1" ht="30" customHeight="1" x14ac:dyDescent="0.2">
      <c r="A486" s="22" t="s">
        <v>575</v>
      </c>
      <c r="B486" s="38" t="s">
        <v>1783</v>
      </c>
      <c r="C486" s="22" t="s">
        <v>34</v>
      </c>
      <c r="D486" s="19"/>
      <c r="E486" s="47">
        <v>43588</v>
      </c>
      <c r="F486" s="47">
        <v>43592</v>
      </c>
      <c r="G486" s="47">
        <v>43603</v>
      </c>
      <c r="H486" s="47">
        <v>43620</v>
      </c>
      <c r="I486" s="47">
        <v>43616</v>
      </c>
      <c r="J486" s="67" t="s">
        <v>12</v>
      </c>
      <c r="K486" s="21"/>
      <c r="L486" s="48" t="s">
        <v>78</v>
      </c>
      <c r="M486" s="21"/>
      <c r="N486" s="22" t="s">
        <v>11</v>
      </c>
      <c r="O486" s="19"/>
      <c r="P486" s="22" t="s">
        <v>16</v>
      </c>
      <c r="Q486" s="38" t="s">
        <v>2525</v>
      </c>
      <c r="R486" s="19"/>
      <c r="Y486" s="31"/>
      <c r="Z486" s="31"/>
      <c r="AC486" s="31"/>
    </row>
    <row r="487" spans="1:29" s="24" customFormat="1" ht="30" customHeight="1" x14ac:dyDescent="0.2">
      <c r="A487" s="22" t="s">
        <v>576</v>
      </c>
      <c r="B487" s="38" t="s">
        <v>1784</v>
      </c>
      <c r="C487" s="22" t="s">
        <v>34</v>
      </c>
      <c r="D487" s="19"/>
      <c r="E487" s="47">
        <v>43592</v>
      </c>
      <c r="F487" s="47">
        <v>43593</v>
      </c>
      <c r="G487" s="47">
        <v>43606</v>
      </c>
      <c r="H487" s="47">
        <v>43621</v>
      </c>
      <c r="I487" s="47">
        <v>43593</v>
      </c>
      <c r="J487" s="67" t="s">
        <v>12</v>
      </c>
      <c r="K487" s="21"/>
      <c r="L487" s="48" t="s">
        <v>78</v>
      </c>
      <c r="M487" s="21"/>
      <c r="N487" s="22" t="s">
        <v>19</v>
      </c>
      <c r="O487" s="19"/>
      <c r="P487" s="22"/>
      <c r="Q487" s="38"/>
      <c r="R487" s="19"/>
      <c r="Y487" s="31"/>
      <c r="Z487" s="31"/>
      <c r="AC487" s="31"/>
    </row>
    <row r="488" spans="1:29" s="24" customFormat="1" ht="30" customHeight="1" x14ac:dyDescent="0.2">
      <c r="A488" s="22" t="s">
        <v>577</v>
      </c>
      <c r="B488" s="38" t="s">
        <v>1785</v>
      </c>
      <c r="C488" s="22" t="s">
        <v>34</v>
      </c>
      <c r="D488" s="19"/>
      <c r="E488" s="47">
        <v>43592</v>
      </c>
      <c r="F488" s="47">
        <v>43593</v>
      </c>
      <c r="G488" s="47">
        <v>43606</v>
      </c>
      <c r="H488" s="47">
        <v>43621</v>
      </c>
      <c r="I488" s="47">
        <v>43592</v>
      </c>
      <c r="J488" s="67" t="s">
        <v>12</v>
      </c>
      <c r="K488" s="21"/>
      <c r="L488" s="48" t="s">
        <v>78</v>
      </c>
      <c r="M488" s="21"/>
      <c r="N488" s="22" t="s">
        <v>13</v>
      </c>
      <c r="O488" s="19"/>
      <c r="P488" s="22" t="s">
        <v>70</v>
      </c>
      <c r="Q488" s="38"/>
      <c r="R488" s="19"/>
      <c r="Y488" s="31"/>
      <c r="Z488" s="31"/>
      <c r="AC488" s="31"/>
    </row>
    <row r="489" spans="1:29" s="88" customFormat="1" ht="30" customHeight="1" x14ac:dyDescent="0.2">
      <c r="A489" s="49" t="s">
        <v>578</v>
      </c>
      <c r="B489" s="50" t="s">
        <v>1786</v>
      </c>
      <c r="C489" s="49" t="s">
        <v>34</v>
      </c>
      <c r="D489" s="46"/>
      <c r="E489" s="159">
        <v>43592</v>
      </c>
      <c r="F489" s="159">
        <v>43593</v>
      </c>
      <c r="G489" s="159">
        <v>43606</v>
      </c>
      <c r="H489" s="159">
        <v>43621</v>
      </c>
      <c r="I489" s="159">
        <v>43600</v>
      </c>
      <c r="J489" s="67" t="s">
        <v>12</v>
      </c>
      <c r="K489" s="89"/>
      <c r="L489" s="90" t="s">
        <v>78</v>
      </c>
      <c r="M489" s="89"/>
      <c r="N489" s="49" t="s">
        <v>10</v>
      </c>
      <c r="O489" s="46"/>
      <c r="P489" s="49"/>
      <c r="Q489" s="50"/>
      <c r="R489" s="19"/>
      <c r="Y489" s="91"/>
      <c r="Z489" s="91"/>
      <c r="AC489" s="91"/>
    </row>
    <row r="490" spans="1:29" s="24" customFormat="1" ht="30" customHeight="1" x14ac:dyDescent="0.2">
      <c r="A490" s="22" t="s">
        <v>579</v>
      </c>
      <c r="B490" s="38" t="s">
        <v>1787</v>
      </c>
      <c r="C490" s="22" t="s">
        <v>34</v>
      </c>
      <c r="D490" s="19"/>
      <c r="E490" s="47">
        <v>43592</v>
      </c>
      <c r="F490" s="47">
        <v>43593</v>
      </c>
      <c r="G490" s="47">
        <v>43606</v>
      </c>
      <c r="H490" s="47">
        <v>43621</v>
      </c>
      <c r="I490" s="47">
        <v>43592</v>
      </c>
      <c r="J490" s="67" t="s">
        <v>12</v>
      </c>
      <c r="K490" s="21"/>
      <c r="L490" s="48" t="s">
        <v>78</v>
      </c>
      <c r="M490" s="21"/>
      <c r="N490" s="22" t="s">
        <v>13</v>
      </c>
      <c r="O490" s="19"/>
      <c r="P490" s="22" t="s">
        <v>62</v>
      </c>
      <c r="Q490" s="38"/>
      <c r="R490" s="46"/>
      <c r="Y490" s="31"/>
      <c r="Z490" s="31"/>
      <c r="AC490" s="31"/>
    </row>
    <row r="491" spans="1:29" s="24" customFormat="1" ht="30" customHeight="1" x14ac:dyDescent="0.2">
      <c r="A491" s="22" t="s">
        <v>580</v>
      </c>
      <c r="B491" s="38" t="s">
        <v>1788</v>
      </c>
      <c r="C491" s="22" t="s">
        <v>34</v>
      </c>
      <c r="D491" s="19"/>
      <c r="E491" s="47" t="s">
        <v>25</v>
      </c>
      <c r="F491" s="47" t="s">
        <v>25</v>
      </c>
      <c r="G491" s="47" t="s">
        <v>25</v>
      </c>
      <c r="H491" s="47" t="s">
        <v>25</v>
      </c>
      <c r="I491" s="47" t="s">
        <v>25</v>
      </c>
      <c r="J491" s="67" t="s">
        <v>25</v>
      </c>
      <c r="K491" s="21"/>
      <c r="L491" s="48" t="s">
        <v>79</v>
      </c>
      <c r="M491" s="21"/>
      <c r="N491" s="22" t="s">
        <v>25</v>
      </c>
      <c r="O491" s="19"/>
      <c r="P491" s="22"/>
      <c r="Q491" s="38" t="s">
        <v>1811</v>
      </c>
      <c r="R491" s="19"/>
      <c r="Y491" s="31"/>
      <c r="Z491" s="31"/>
      <c r="AC491" s="31"/>
    </row>
    <row r="492" spans="1:29" s="24" customFormat="1" ht="30" customHeight="1" x14ac:dyDescent="0.2">
      <c r="A492" s="22" t="s">
        <v>581</v>
      </c>
      <c r="B492" s="38" t="s">
        <v>1789</v>
      </c>
      <c r="C492" s="22" t="s">
        <v>34</v>
      </c>
      <c r="D492" s="19"/>
      <c r="E492" s="47">
        <v>43592</v>
      </c>
      <c r="F492" s="47">
        <v>43593</v>
      </c>
      <c r="G492" s="47">
        <v>43606</v>
      </c>
      <c r="H492" s="47">
        <v>43621</v>
      </c>
      <c r="I492" s="47">
        <v>43613</v>
      </c>
      <c r="J492" s="67" t="s">
        <v>12</v>
      </c>
      <c r="K492" s="21"/>
      <c r="L492" s="48" t="s">
        <v>78</v>
      </c>
      <c r="M492" s="21"/>
      <c r="N492" s="22" t="s">
        <v>10</v>
      </c>
      <c r="O492" s="19"/>
      <c r="P492" s="22"/>
      <c r="Q492" s="38"/>
      <c r="R492" s="19"/>
      <c r="Y492" s="31"/>
      <c r="Z492" s="31"/>
      <c r="AC492" s="31"/>
    </row>
    <row r="493" spans="1:29" s="24" customFormat="1" ht="30" customHeight="1" x14ac:dyDescent="0.2">
      <c r="A493" s="22" t="s">
        <v>582</v>
      </c>
      <c r="B493" s="38" t="s">
        <v>1790</v>
      </c>
      <c r="C493" s="22" t="s">
        <v>34</v>
      </c>
      <c r="D493" s="19"/>
      <c r="E493" s="47">
        <v>43592</v>
      </c>
      <c r="F493" s="47">
        <v>43593</v>
      </c>
      <c r="G493" s="47">
        <v>43606</v>
      </c>
      <c r="H493" s="47">
        <v>43621</v>
      </c>
      <c r="I493" s="47">
        <v>43606</v>
      </c>
      <c r="J493" s="67" t="s">
        <v>12</v>
      </c>
      <c r="K493" s="21"/>
      <c r="L493" s="48" t="s">
        <v>78</v>
      </c>
      <c r="M493" s="21"/>
      <c r="N493" s="22" t="s">
        <v>10</v>
      </c>
      <c r="O493" s="19"/>
      <c r="P493" s="22"/>
      <c r="Q493" s="38"/>
      <c r="R493" s="19"/>
      <c r="Y493" s="31"/>
      <c r="Z493" s="31"/>
      <c r="AC493" s="31"/>
    </row>
    <row r="494" spans="1:29" s="24" customFormat="1" ht="30" customHeight="1" x14ac:dyDescent="0.2">
      <c r="A494" s="22" t="s">
        <v>583</v>
      </c>
      <c r="B494" s="38" t="s">
        <v>1791</v>
      </c>
      <c r="C494" s="22" t="s">
        <v>34</v>
      </c>
      <c r="D494" s="19"/>
      <c r="E494" s="47">
        <v>43593</v>
      </c>
      <c r="F494" s="47">
        <v>43594</v>
      </c>
      <c r="G494" s="47">
        <v>43607</v>
      </c>
      <c r="H494" s="47">
        <v>43622</v>
      </c>
      <c r="I494" s="47">
        <v>43619</v>
      </c>
      <c r="J494" s="61" t="s">
        <v>12</v>
      </c>
      <c r="K494" s="21"/>
      <c r="L494" s="48" t="s">
        <v>78</v>
      </c>
      <c r="M494" s="21"/>
      <c r="N494" s="22" t="s">
        <v>10</v>
      </c>
      <c r="O494" s="19"/>
      <c r="P494" s="22"/>
      <c r="Q494" s="38"/>
      <c r="R494" s="19"/>
      <c r="Y494" s="31"/>
      <c r="Z494" s="31"/>
      <c r="AC494" s="31"/>
    </row>
    <row r="495" spans="1:29" s="24" customFormat="1" ht="30" customHeight="1" x14ac:dyDescent="0.2">
      <c r="A495" s="22" t="s">
        <v>584</v>
      </c>
      <c r="B495" s="38" t="s">
        <v>1792</v>
      </c>
      <c r="C495" s="22" t="s">
        <v>34</v>
      </c>
      <c r="D495" s="19"/>
      <c r="E495" s="47">
        <v>43593</v>
      </c>
      <c r="F495" s="47">
        <v>43594</v>
      </c>
      <c r="G495" s="47">
        <v>43607</v>
      </c>
      <c r="H495" s="47">
        <v>43622</v>
      </c>
      <c r="I495" s="47">
        <v>43602</v>
      </c>
      <c r="J495" s="67" t="s">
        <v>12</v>
      </c>
      <c r="K495" s="21"/>
      <c r="L495" s="48" t="s">
        <v>78</v>
      </c>
      <c r="M495" s="21"/>
      <c r="N495" s="22" t="s">
        <v>10</v>
      </c>
      <c r="O495" s="19"/>
      <c r="P495" s="22"/>
      <c r="Q495" s="38"/>
      <c r="R495" s="19"/>
      <c r="Y495" s="31"/>
      <c r="Z495" s="31"/>
      <c r="AC495" s="31"/>
    </row>
    <row r="496" spans="1:29" s="24" customFormat="1" ht="30" customHeight="1" x14ac:dyDescent="0.2">
      <c r="A496" s="22" t="s">
        <v>585</v>
      </c>
      <c r="B496" s="38" t="s">
        <v>1793</v>
      </c>
      <c r="C496" s="22" t="s">
        <v>34</v>
      </c>
      <c r="D496" s="19"/>
      <c r="E496" s="47">
        <v>43593</v>
      </c>
      <c r="F496" s="47">
        <v>43594</v>
      </c>
      <c r="G496" s="47">
        <v>43607</v>
      </c>
      <c r="H496" s="47">
        <v>43622</v>
      </c>
      <c r="I496" s="47">
        <v>43614</v>
      </c>
      <c r="J496" s="67" t="s">
        <v>12</v>
      </c>
      <c r="K496" s="21"/>
      <c r="L496" s="48" t="s">
        <v>78</v>
      </c>
      <c r="M496" s="21"/>
      <c r="N496" s="22" t="s">
        <v>13</v>
      </c>
      <c r="O496" s="19"/>
      <c r="P496" s="22" t="s">
        <v>16</v>
      </c>
      <c r="Q496" s="38" t="s">
        <v>2243</v>
      </c>
      <c r="R496" s="19"/>
      <c r="Y496" s="31"/>
      <c r="Z496" s="31"/>
      <c r="AC496" s="31"/>
    </row>
    <row r="497" spans="1:29" s="24" customFormat="1" ht="30" customHeight="1" x14ac:dyDescent="0.2">
      <c r="A497" s="22" t="s">
        <v>586</v>
      </c>
      <c r="B497" s="38" t="s">
        <v>1794</v>
      </c>
      <c r="C497" s="22" t="s">
        <v>34</v>
      </c>
      <c r="D497" s="19"/>
      <c r="E497" s="47">
        <v>43593</v>
      </c>
      <c r="F497" s="47">
        <v>43594</v>
      </c>
      <c r="G497" s="47">
        <v>43607</v>
      </c>
      <c r="H497" s="47">
        <v>43622</v>
      </c>
      <c r="I497" s="47">
        <v>43619</v>
      </c>
      <c r="J497" s="67" t="s">
        <v>12</v>
      </c>
      <c r="K497" s="21"/>
      <c r="L497" s="48" t="s">
        <v>78</v>
      </c>
      <c r="M497" s="21"/>
      <c r="N497" s="22" t="s">
        <v>10</v>
      </c>
      <c r="O497" s="19"/>
      <c r="P497" s="22"/>
      <c r="Q497" s="38"/>
      <c r="R497" s="19"/>
      <c r="Y497" s="31"/>
      <c r="Z497" s="31"/>
      <c r="AC497" s="31"/>
    </row>
    <row r="498" spans="1:29" s="24" customFormat="1" ht="30" customHeight="1" x14ac:dyDescent="0.2">
      <c r="A498" s="22" t="s">
        <v>587</v>
      </c>
      <c r="B498" s="38" t="s">
        <v>1795</v>
      </c>
      <c r="C498" s="22" t="s">
        <v>34</v>
      </c>
      <c r="D498" s="19"/>
      <c r="E498" s="47">
        <v>43593</v>
      </c>
      <c r="F498" s="47">
        <v>43594</v>
      </c>
      <c r="G498" s="47">
        <v>43607</v>
      </c>
      <c r="H498" s="47">
        <v>43622</v>
      </c>
      <c r="I498" s="47">
        <v>43607</v>
      </c>
      <c r="J498" s="67" t="s">
        <v>12</v>
      </c>
      <c r="K498" s="21"/>
      <c r="L498" s="48" t="s">
        <v>78</v>
      </c>
      <c r="M498" s="21"/>
      <c r="N498" s="22" t="s">
        <v>10</v>
      </c>
      <c r="O498" s="19"/>
      <c r="P498" s="22"/>
      <c r="Q498" s="38"/>
      <c r="R498" s="19"/>
      <c r="Y498" s="31"/>
      <c r="Z498" s="31"/>
      <c r="AC498" s="31"/>
    </row>
    <row r="499" spans="1:29" s="24" customFormat="1" ht="30" customHeight="1" x14ac:dyDescent="0.2">
      <c r="A499" s="22" t="s">
        <v>588</v>
      </c>
      <c r="B499" s="38" t="s">
        <v>1797</v>
      </c>
      <c r="C499" s="22" t="s">
        <v>34</v>
      </c>
      <c r="D499" s="19"/>
      <c r="E499" s="47">
        <v>43594</v>
      </c>
      <c r="F499" s="47">
        <v>43595</v>
      </c>
      <c r="G499" s="47">
        <v>43608</v>
      </c>
      <c r="H499" s="47">
        <v>43623</v>
      </c>
      <c r="I499" s="47">
        <v>43620</v>
      </c>
      <c r="J499" s="67" t="s">
        <v>12</v>
      </c>
      <c r="K499" s="21"/>
      <c r="L499" s="48" t="s">
        <v>78</v>
      </c>
      <c r="M499" s="21"/>
      <c r="N499" s="22" t="s">
        <v>10</v>
      </c>
      <c r="O499" s="19"/>
      <c r="P499" s="22"/>
      <c r="Q499" s="38"/>
      <c r="R499" s="19"/>
      <c r="Y499" s="31"/>
      <c r="Z499" s="31"/>
      <c r="AC499" s="31"/>
    </row>
    <row r="500" spans="1:29" s="24" customFormat="1" ht="30" customHeight="1" x14ac:dyDescent="0.2">
      <c r="A500" s="22" t="s">
        <v>589</v>
      </c>
      <c r="B500" s="38" t="s">
        <v>1798</v>
      </c>
      <c r="C500" s="22" t="s">
        <v>34</v>
      </c>
      <c r="D500" s="19"/>
      <c r="E500" s="47">
        <v>43594</v>
      </c>
      <c r="F500" s="47">
        <v>43595</v>
      </c>
      <c r="G500" s="47">
        <v>43608</v>
      </c>
      <c r="H500" s="47">
        <v>43623</v>
      </c>
      <c r="I500" s="47">
        <v>43620</v>
      </c>
      <c r="J500" s="67" t="s">
        <v>12</v>
      </c>
      <c r="K500" s="21"/>
      <c r="L500" s="48" t="s">
        <v>78</v>
      </c>
      <c r="M500" s="21"/>
      <c r="N500" s="22" t="s">
        <v>10</v>
      </c>
      <c r="O500" s="19"/>
      <c r="P500" s="22"/>
      <c r="Q500" s="38"/>
      <c r="R500" s="19"/>
      <c r="Y500" s="31"/>
      <c r="Z500" s="31"/>
      <c r="AC500" s="31"/>
    </row>
    <row r="501" spans="1:29" s="24" customFormat="1" ht="30" customHeight="1" x14ac:dyDescent="0.2">
      <c r="A501" s="22" t="s">
        <v>590</v>
      </c>
      <c r="B501" s="38" t="s">
        <v>1800</v>
      </c>
      <c r="C501" s="22" t="s">
        <v>34</v>
      </c>
      <c r="D501" s="19"/>
      <c r="E501" s="47">
        <v>43594</v>
      </c>
      <c r="F501" s="47">
        <v>43595</v>
      </c>
      <c r="G501" s="47">
        <v>43608</v>
      </c>
      <c r="H501" s="47">
        <v>43623</v>
      </c>
      <c r="I501" s="47">
        <v>43663</v>
      </c>
      <c r="J501" s="67" t="s">
        <v>24</v>
      </c>
      <c r="K501" s="21"/>
      <c r="L501" s="48" t="s">
        <v>78</v>
      </c>
      <c r="M501" s="21"/>
      <c r="N501" s="22" t="s">
        <v>10</v>
      </c>
      <c r="O501" s="19"/>
      <c r="P501" s="22"/>
      <c r="Q501" s="38" t="s">
        <v>1981</v>
      </c>
      <c r="R501" s="19"/>
      <c r="Y501" s="31"/>
      <c r="Z501" s="31"/>
      <c r="AC501" s="31"/>
    </row>
    <row r="502" spans="1:29" s="24" customFormat="1" ht="30" customHeight="1" x14ac:dyDescent="0.2">
      <c r="A502" s="22" t="s">
        <v>591</v>
      </c>
      <c r="B502" s="38" t="s">
        <v>1802</v>
      </c>
      <c r="C502" s="22" t="s">
        <v>34</v>
      </c>
      <c r="D502" s="19"/>
      <c r="E502" s="47">
        <v>43595</v>
      </c>
      <c r="F502" s="47">
        <v>43598</v>
      </c>
      <c r="G502" s="47">
        <v>43609</v>
      </c>
      <c r="H502" s="47">
        <v>43626</v>
      </c>
      <c r="I502" s="47">
        <v>43605</v>
      </c>
      <c r="J502" s="67" t="s">
        <v>12</v>
      </c>
      <c r="K502" s="21"/>
      <c r="L502" s="48" t="s">
        <v>78</v>
      </c>
      <c r="M502" s="21"/>
      <c r="N502" s="22" t="s">
        <v>19</v>
      </c>
      <c r="O502" s="19"/>
      <c r="P502" s="22"/>
      <c r="Q502" s="38"/>
      <c r="R502" s="19"/>
      <c r="Y502" s="31"/>
      <c r="Z502" s="31"/>
      <c r="AC502" s="31"/>
    </row>
    <row r="503" spans="1:29" s="24" customFormat="1" ht="30" customHeight="1" x14ac:dyDescent="0.2">
      <c r="A503" s="22" t="s">
        <v>592</v>
      </c>
      <c r="B503" s="38" t="s">
        <v>1803</v>
      </c>
      <c r="C503" s="22" t="s">
        <v>34</v>
      </c>
      <c r="D503" s="19"/>
      <c r="E503" s="47">
        <v>43595</v>
      </c>
      <c r="F503" s="47">
        <v>43598</v>
      </c>
      <c r="G503" s="47">
        <v>43609</v>
      </c>
      <c r="H503" s="47">
        <v>43626</v>
      </c>
      <c r="I503" s="47">
        <v>43605</v>
      </c>
      <c r="J503" s="67" t="s">
        <v>12</v>
      </c>
      <c r="K503" s="21"/>
      <c r="L503" s="48" t="s">
        <v>78</v>
      </c>
      <c r="M503" s="21"/>
      <c r="N503" s="22" t="s">
        <v>19</v>
      </c>
      <c r="O503" s="19"/>
      <c r="P503" s="22"/>
      <c r="Q503" s="38"/>
      <c r="R503" s="19"/>
      <c r="Y503" s="31"/>
      <c r="Z503" s="31"/>
      <c r="AC503" s="31"/>
    </row>
    <row r="504" spans="1:29" s="24" customFormat="1" ht="30" customHeight="1" x14ac:dyDescent="0.2">
      <c r="A504" s="22" t="s">
        <v>593</v>
      </c>
      <c r="B504" s="38" t="s">
        <v>1804</v>
      </c>
      <c r="C504" s="22" t="s">
        <v>34</v>
      </c>
      <c r="D504" s="19"/>
      <c r="E504" s="47">
        <v>43595</v>
      </c>
      <c r="F504" s="47">
        <v>43598</v>
      </c>
      <c r="G504" s="47">
        <v>43609</v>
      </c>
      <c r="H504" s="47">
        <v>43626</v>
      </c>
      <c r="I504" s="47">
        <v>43614</v>
      </c>
      <c r="J504" s="67" t="s">
        <v>12</v>
      </c>
      <c r="K504" s="21"/>
      <c r="L504" s="48" t="s">
        <v>78</v>
      </c>
      <c r="M504" s="21"/>
      <c r="N504" s="22" t="s">
        <v>13</v>
      </c>
      <c r="O504" s="19"/>
      <c r="P504" s="22" t="s">
        <v>16</v>
      </c>
      <c r="Q504" s="38"/>
      <c r="R504" s="19"/>
      <c r="Y504" s="31"/>
      <c r="Z504" s="31"/>
      <c r="AC504" s="31"/>
    </row>
    <row r="505" spans="1:29" s="24" customFormat="1" ht="30" customHeight="1" x14ac:dyDescent="0.2">
      <c r="A505" s="22" t="s">
        <v>594</v>
      </c>
      <c r="B505" s="38" t="s">
        <v>1805</v>
      </c>
      <c r="C505" s="22" t="s">
        <v>34</v>
      </c>
      <c r="D505" s="19"/>
      <c r="E505" s="47">
        <v>43598</v>
      </c>
      <c r="F505" s="47">
        <v>43599</v>
      </c>
      <c r="G505" s="47">
        <v>43613</v>
      </c>
      <c r="H505" s="47">
        <v>43627</v>
      </c>
      <c r="I505" s="47">
        <v>43607</v>
      </c>
      <c r="J505" s="67" t="s">
        <v>12</v>
      </c>
      <c r="K505" s="21"/>
      <c r="L505" s="48" t="s">
        <v>78</v>
      </c>
      <c r="M505" s="21"/>
      <c r="N505" s="22" t="s">
        <v>10</v>
      </c>
      <c r="O505" s="19"/>
      <c r="P505" s="22"/>
      <c r="Q505" s="38"/>
      <c r="R505" s="19"/>
      <c r="Y505" s="31"/>
      <c r="Z505" s="31"/>
      <c r="AC505" s="31"/>
    </row>
    <row r="506" spans="1:29" s="24" customFormat="1" ht="30" customHeight="1" x14ac:dyDescent="0.2">
      <c r="A506" s="22" t="s">
        <v>595</v>
      </c>
      <c r="B506" s="38" t="s">
        <v>1806</v>
      </c>
      <c r="C506" s="22" t="s">
        <v>34</v>
      </c>
      <c r="D506" s="19"/>
      <c r="E506" s="47">
        <v>43598</v>
      </c>
      <c r="F506" s="47">
        <v>43599</v>
      </c>
      <c r="G506" s="47">
        <v>43613</v>
      </c>
      <c r="H506" s="47">
        <v>43627</v>
      </c>
      <c r="I506" s="47">
        <v>43613</v>
      </c>
      <c r="J506" s="67" t="s">
        <v>12</v>
      </c>
      <c r="K506" s="21"/>
      <c r="L506" s="48" t="s">
        <v>78</v>
      </c>
      <c r="M506" s="21"/>
      <c r="N506" s="22" t="s">
        <v>10</v>
      </c>
      <c r="O506" s="19"/>
      <c r="P506" s="22"/>
      <c r="Q506" s="38"/>
      <c r="R506" s="19"/>
      <c r="Y506" s="31"/>
      <c r="Z506" s="31"/>
      <c r="AC506" s="31"/>
    </row>
    <row r="507" spans="1:29" s="24" customFormat="1" ht="30" customHeight="1" x14ac:dyDescent="0.2">
      <c r="A507" s="22" t="s">
        <v>596</v>
      </c>
      <c r="B507" s="38" t="s">
        <v>1807</v>
      </c>
      <c r="C507" s="22" t="s">
        <v>34</v>
      </c>
      <c r="D507" s="19"/>
      <c r="E507" s="47">
        <v>43598</v>
      </c>
      <c r="F507" s="47">
        <v>43599</v>
      </c>
      <c r="G507" s="47">
        <v>43613</v>
      </c>
      <c r="H507" s="47">
        <v>43627</v>
      </c>
      <c r="I507" s="47">
        <v>43616</v>
      </c>
      <c r="J507" s="67" t="s">
        <v>12</v>
      </c>
      <c r="K507" s="21"/>
      <c r="L507" s="48" t="s">
        <v>78</v>
      </c>
      <c r="M507" s="21"/>
      <c r="N507" s="22" t="s">
        <v>10</v>
      </c>
      <c r="O507" s="19"/>
      <c r="P507" s="22"/>
      <c r="Q507" s="38"/>
      <c r="R507" s="19"/>
      <c r="Y507" s="31"/>
      <c r="Z507" s="31"/>
      <c r="AC507" s="31"/>
    </row>
    <row r="508" spans="1:29" s="24" customFormat="1" ht="30" customHeight="1" x14ac:dyDescent="0.2">
      <c r="A508" s="22" t="s">
        <v>597</v>
      </c>
      <c r="B508" s="38" t="s">
        <v>1808</v>
      </c>
      <c r="C508" s="22" t="s">
        <v>34</v>
      </c>
      <c r="D508" s="19"/>
      <c r="E508" s="47">
        <v>43598</v>
      </c>
      <c r="F508" s="47">
        <v>43599</v>
      </c>
      <c r="G508" s="47">
        <v>43613</v>
      </c>
      <c r="H508" s="47">
        <v>43627</v>
      </c>
      <c r="I508" s="47">
        <v>43607</v>
      </c>
      <c r="J508" s="67" t="s">
        <v>12</v>
      </c>
      <c r="K508" s="21"/>
      <c r="L508" s="48" t="s">
        <v>78</v>
      </c>
      <c r="M508" s="21"/>
      <c r="N508" s="22" t="s">
        <v>10</v>
      </c>
      <c r="O508" s="19"/>
      <c r="P508" s="22"/>
      <c r="Q508" s="38"/>
      <c r="R508" s="19"/>
      <c r="Y508" s="31"/>
      <c r="Z508" s="31"/>
      <c r="AC508" s="31"/>
    </row>
    <row r="509" spans="1:29" s="24" customFormat="1" ht="30" customHeight="1" x14ac:dyDescent="0.2">
      <c r="A509" s="22" t="s">
        <v>598</v>
      </c>
      <c r="B509" s="38" t="s">
        <v>1809</v>
      </c>
      <c r="C509" s="22" t="s">
        <v>34</v>
      </c>
      <c r="D509" s="19"/>
      <c r="E509" s="47">
        <v>43598</v>
      </c>
      <c r="F509" s="47">
        <v>43599</v>
      </c>
      <c r="G509" s="47">
        <v>43613</v>
      </c>
      <c r="H509" s="47">
        <v>43627</v>
      </c>
      <c r="I509" s="47">
        <v>43600</v>
      </c>
      <c r="J509" s="67" t="s">
        <v>12</v>
      </c>
      <c r="K509" s="21"/>
      <c r="L509" s="48" t="s">
        <v>78</v>
      </c>
      <c r="M509" s="21"/>
      <c r="N509" s="22" t="s">
        <v>10</v>
      </c>
      <c r="O509" s="19"/>
      <c r="P509" s="22"/>
      <c r="Q509" s="38"/>
      <c r="R509" s="19"/>
      <c r="Y509" s="31"/>
      <c r="Z509" s="31"/>
      <c r="AC509" s="31"/>
    </row>
    <row r="510" spans="1:29" s="24" customFormat="1" ht="30" customHeight="1" x14ac:dyDescent="0.2">
      <c r="A510" s="22" t="s">
        <v>599</v>
      </c>
      <c r="B510" s="38" t="s">
        <v>1810</v>
      </c>
      <c r="C510" s="22" t="s">
        <v>34</v>
      </c>
      <c r="D510" s="19"/>
      <c r="E510" s="47">
        <v>43598</v>
      </c>
      <c r="F510" s="47">
        <v>43599</v>
      </c>
      <c r="G510" s="47">
        <v>43613</v>
      </c>
      <c r="H510" s="47">
        <v>43627</v>
      </c>
      <c r="I510" s="47">
        <v>43601</v>
      </c>
      <c r="J510" s="67" t="s">
        <v>12</v>
      </c>
      <c r="K510" s="21"/>
      <c r="L510" s="48" t="s">
        <v>78</v>
      </c>
      <c r="M510" s="21"/>
      <c r="N510" s="22" t="s">
        <v>10</v>
      </c>
      <c r="O510" s="19"/>
      <c r="P510" s="22"/>
      <c r="Q510" s="38"/>
      <c r="R510" s="19"/>
      <c r="Y510" s="31"/>
      <c r="Z510" s="31"/>
      <c r="AC510" s="31"/>
    </row>
    <row r="511" spans="1:29" s="24" customFormat="1" ht="30" customHeight="1" x14ac:dyDescent="0.2">
      <c r="A511" s="22" t="s">
        <v>600</v>
      </c>
      <c r="B511" s="38" t="s">
        <v>1812</v>
      </c>
      <c r="C511" s="22" t="s">
        <v>34</v>
      </c>
      <c r="D511" s="19"/>
      <c r="E511" s="47">
        <v>43599</v>
      </c>
      <c r="F511" s="47">
        <v>43600</v>
      </c>
      <c r="G511" s="47">
        <v>43614</v>
      </c>
      <c r="H511" s="47">
        <v>43628</v>
      </c>
      <c r="I511" s="47">
        <v>43600</v>
      </c>
      <c r="J511" s="67" t="s">
        <v>12</v>
      </c>
      <c r="K511" s="21"/>
      <c r="L511" s="48" t="s">
        <v>78</v>
      </c>
      <c r="M511" s="21"/>
      <c r="N511" s="22" t="s">
        <v>10</v>
      </c>
      <c r="O511" s="19"/>
      <c r="P511" s="22"/>
      <c r="Q511" s="38"/>
      <c r="R511" s="19"/>
      <c r="Y511" s="31"/>
      <c r="Z511" s="31"/>
      <c r="AC511" s="31"/>
    </row>
    <row r="512" spans="1:29" s="24" customFormat="1" ht="30" customHeight="1" x14ac:dyDescent="0.2">
      <c r="A512" s="22" t="s">
        <v>601</v>
      </c>
      <c r="B512" s="38" t="s">
        <v>1813</v>
      </c>
      <c r="C512" s="22" t="s">
        <v>34</v>
      </c>
      <c r="D512" s="19"/>
      <c r="E512" s="47">
        <v>43599</v>
      </c>
      <c r="F512" s="47">
        <v>43600</v>
      </c>
      <c r="G512" s="47">
        <v>43614</v>
      </c>
      <c r="H512" s="47">
        <v>43628</v>
      </c>
      <c r="I512" s="47">
        <v>43601</v>
      </c>
      <c r="J512" s="67" t="s">
        <v>12</v>
      </c>
      <c r="K512" s="21"/>
      <c r="L512" s="48" t="s">
        <v>78</v>
      </c>
      <c r="M512" s="21"/>
      <c r="N512" s="22" t="s">
        <v>10</v>
      </c>
      <c r="O512" s="19"/>
      <c r="P512" s="22"/>
      <c r="Q512" s="38"/>
      <c r="R512" s="19"/>
      <c r="Y512" s="31"/>
      <c r="Z512" s="31"/>
      <c r="AC512" s="31"/>
    </row>
    <row r="513" spans="1:29" s="24" customFormat="1" ht="30" customHeight="1" x14ac:dyDescent="0.2">
      <c r="A513" s="22" t="s">
        <v>602</v>
      </c>
      <c r="B513" s="38" t="s">
        <v>1814</v>
      </c>
      <c r="C513" s="22" t="s">
        <v>34</v>
      </c>
      <c r="D513" s="19"/>
      <c r="E513" s="47">
        <v>43599</v>
      </c>
      <c r="F513" s="47">
        <v>43600</v>
      </c>
      <c r="G513" s="47">
        <v>43614</v>
      </c>
      <c r="H513" s="47">
        <v>43628</v>
      </c>
      <c r="I513" s="47">
        <v>43602</v>
      </c>
      <c r="J513" s="67" t="s">
        <v>12</v>
      </c>
      <c r="K513" s="21"/>
      <c r="L513" s="48" t="s">
        <v>78</v>
      </c>
      <c r="M513" s="21"/>
      <c r="N513" s="22" t="s">
        <v>10</v>
      </c>
      <c r="O513" s="19"/>
      <c r="P513" s="22"/>
      <c r="Q513" s="38"/>
      <c r="R513" s="19"/>
      <c r="Y513" s="31"/>
      <c r="Z513" s="31"/>
      <c r="AC513" s="31"/>
    </row>
    <row r="514" spans="1:29" s="24" customFormat="1" ht="30" customHeight="1" x14ac:dyDescent="0.2">
      <c r="A514" s="22" t="s">
        <v>603</v>
      </c>
      <c r="B514" s="38" t="s">
        <v>1815</v>
      </c>
      <c r="C514" s="22" t="s">
        <v>34</v>
      </c>
      <c r="D514" s="19"/>
      <c r="E514" s="47">
        <v>43599</v>
      </c>
      <c r="F514" s="47">
        <v>43600</v>
      </c>
      <c r="G514" s="47">
        <v>43614</v>
      </c>
      <c r="H514" s="47">
        <v>43628</v>
      </c>
      <c r="I514" s="47">
        <v>43621</v>
      </c>
      <c r="J514" s="67" t="s">
        <v>12</v>
      </c>
      <c r="K514" s="21"/>
      <c r="L514" s="48" t="s">
        <v>78</v>
      </c>
      <c r="M514" s="21"/>
      <c r="N514" s="22" t="s">
        <v>10</v>
      </c>
      <c r="O514" s="19"/>
      <c r="P514" s="22"/>
      <c r="Q514" s="38"/>
      <c r="R514" s="19"/>
      <c r="Y514" s="31"/>
      <c r="Z514" s="31"/>
      <c r="AC514" s="31"/>
    </row>
    <row r="515" spans="1:29" s="24" customFormat="1" ht="30" customHeight="1" x14ac:dyDescent="0.2">
      <c r="A515" s="22" t="s">
        <v>604</v>
      </c>
      <c r="B515" s="38" t="s">
        <v>1816</v>
      </c>
      <c r="C515" s="22" t="s">
        <v>34</v>
      </c>
      <c r="D515" s="19"/>
      <c r="E515" s="47">
        <v>43599</v>
      </c>
      <c r="F515" s="47">
        <v>43600</v>
      </c>
      <c r="G515" s="47">
        <v>43614</v>
      </c>
      <c r="H515" s="47">
        <v>43628</v>
      </c>
      <c r="I515" s="47">
        <v>43613</v>
      </c>
      <c r="J515" s="67" t="s">
        <v>12</v>
      </c>
      <c r="K515" s="21"/>
      <c r="L515" s="48" t="s">
        <v>78</v>
      </c>
      <c r="M515" s="21"/>
      <c r="N515" s="22" t="s">
        <v>10</v>
      </c>
      <c r="O515" s="19"/>
      <c r="P515" s="22"/>
      <c r="Q515" s="38"/>
      <c r="R515" s="19"/>
      <c r="Y515" s="31"/>
      <c r="Z515" s="31"/>
      <c r="AC515" s="31"/>
    </row>
    <row r="516" spans="1:29" s="24" customFormat="1" ht="30" customHeight="1" x14ac:dyDescent="0.2">
      <c r="A516" s="22" t="s">
        <v>605</v>
      </c>
      <c r="B516" s="38" t="s">
        <v>1817</v>
      </c>
      <c r="C516" s="22" t="s">
        <v>34</v>
      </c>
      <c r="D516" s="19"/>
      <c r="E516" s="47">
        <v>43599</v>
      </c>
      <c r="F516" s="47">
        <v>43600</v>
      </c>
      <c r="G516" s="47">
        <v>43614</v>
      </c>
      <c r="H516" s="47">
        <v>43628</v>
      </c>
      <c r="I516" s="47">
        <v>43614</v>
      </c>
      <c r="J516" s="67" t="s">
        <v>12</v>
      </c>
      <c r="K516" s="21"/>
      <c r="L516" s="48" t="s">
        <v>78</v>
      </c>
      <c r="M516" s="21"/>
      <c r="N516" s="22" t="s">
        <v>19</v>
      </c>
      <c r="O516" s="19"/>
      <c r="P516" s="22"/>
      <c r="Q516" s="38"/>
      <c r="R516" s="19"/>
      <c r="Y516" s="31"/>
      <c r="Z516" s="31"/>
      <c r="AC516" s="31"/>
    </row>
    <row r="517" spans="1:29" s="24" customFormat="1" ht="30" customHeight="1" x14ac:dyDescent="0.2">
      <c r="A517" s="22" t="s">
        <v>606</v>
      </c>
      <c r="B517" s="38" t="s">
        <v>1819</v>
      </c>
      <c r="C517" s="22" t="s">
        <v>34</v>
      </c>
      <c r="D517" s="19"/>
      <c r="E517" s="47">
        <v>43600</v>
      </c>
      <c r="F517" s="47">
        <v>43601</v>
      </c>
      <c r="G517" s="47">
        <v>43615</v>
      </c>
      <c r="H517" s="47">
        <v>43629</v>
      </c>
      <c r="I517" s="47">
        <v>43605</v>
      </c>
      <c r="J517" s="61" t="s">
        <v>12</v>
      </c>
      <c r="K517" s="21"/>
      <c r="L517" s="48" t="s">
        <v>78</v>
      </c>
      <c r="M517" s="21"/>
      <c r="N517" s="22" t="s">
        <v>10</v>
      </c>
      <c r="O517" s="19"/>
      <c r="P517" s="22"/>
      <c r="Q517" s="38"/>
      <c r="R517" s="19"/>
      <c r="Y517" s="31"/>
      <c r="Z517" s="31"/>
      <c r="AC517" s="31"/>
    </row>
    <row r="518" spans="1:29" s="24" customFormat="1" ht="30" customHeight="1" x14ac:dyDescent="0.2">
      <c r="A518" s="22" t="s">
        <v>607</v>
      </c>
      <c r="B518" s="38" t="s">
        <v>1818</v>
      </c>
      <c r="C518" s="22" t="s">
        <v>34</v>
      </c>
      <c r="D518" s="19"/>
      <c r="E518" s="47">
        <v>43600</v>
      </c>
      <c r="F518" s="47">
        <v>43601</v>
      </c>
      <c r="G518" s="47">
        <v>43615</v>
      </c>
      <c r="H518" s="47">
        <v>43629</v>
      </c>
      <c r="I518" s="47">
        <v>43614</v>
      </c>
      <c r="J518" s="67" t="s">
        <v>12</v>
      </c>
      <c r="K518" s="21"/>
      <c r="L518" s="48" t="s">
        <v>78</v>
      </c>
      <c r="M518" s="21"/>
      <c r="N518" s="22" t="s">
        <v>10</v>
      </c>
      <c r="O518" s="19"/>
      <c r="P518" s="22"/>
      <c r="Q518" s="38"/>
      <c r="R518" s="19"/>
      <c r="Y518" s="31"/>
      <c r="Z518" s="31"/>
      <c r="AC518" s="31"/>
    </row>
    <row r="519" spans="1:29" s="24" customFormat="1" ht="30" customHeight="1" x14ac:dyDescent="0.2">
      <c r="A519" s="22" t="s">
        <v>608</v>
      </c>
      <c r="B519" s="38" t="s">
        <v>1820</v>
      </c>
      <c r="C519" s="22" t="s">
        <v>34</v>
      </c>
      <c r="D519" s="19"/>
      <c r="E519" s="47">
        <v>43600</v>
      </c>
      <c r="F519" s="47">
        <v>43601</v>
      </c>
      <c r="G519" s="47">
        <v>43615</v>
      </c>
      <c r="H519" s="47">
        <v>43629</v>
      </c>
      <c r="I519" s="47">
        <v>43614</v>
      </c>
      <c r="J519" s="67" t="s">
        <v>12</v>
      </c>
      <c r="K519" s="21"/>
      <c r="L519" s="48" t="s">
        <v>78</v>
      </c>
      <c r="M519" s="21"/>
      <c r="N519" s="22" t="s">
        <v>10</v>
      </c>
      <c r="O519" s="19"/>
      <c r="P519" s="22"/>
      <c r="Q519" s="38"/>
      <c r="R519" s="19"/>
      <c r="Y519" s="31"/>
      <c r="Z519" s="31"/>
      <c r="AC519" s="31"/>
    </row>
    <row r="520" spans="1:29" s="24" customFormat="1" ht="30" customHeight="1" x14ac:dyDescent="0.2">
      <c r="A520" s="22" t="s">
        <v>609</v>
      </c>
      <c r="B520" s="38" t="s">
        <v>1821</v>
      </c>
      <c r="C520" s="22" t="s">
        <v>34</v>
      </c>
      <c r="D520" s="19"/>
      <c r="E520" s="47">
        <v>43600</v>
      </c>
      <c r="F520" s="47">
        <v>43601</v>
      </c>
      <c r="G520" s="47">
        <v>43615</v>
      </c>
      <c r="H520" s="47">
        <v>43629</v>
      </c>
      <c r="I520" s="47">
        <v>43621</v>
      </c>
      <c r="J520" s="67" t="s">
        <v>12</v>
      </c>
      <c r="K520" s="21"/>
      <c r="L520" s="48" t="s">
        <v>78</v>
      </c>
      <c r="M520" s="21"/>
      <c r="N520" s="22" t="s">
        <v>10</v>
      </c>
      <c r="O520" s="19"/>
      <c r="P520" s="22"/>
      <c r="Q520" s="38"/>
      <c r="R520" s="19"/>
      <c r="Y520" s="31"/>
      <c r="Z520" s="31"/>
      <c r="AC520" s="31"/>
    </row>
    <row r="521" spans="1:29" s="24" customFormat="1" ht="30" customHeight="1" x14ac:dyDescent="0.2">
      <c r="A521" s="22" t="s">
        <v>610</v>
      </c>
      <c r="B521" s="38" t="s">
        <v>1822</v>
      </c>
      <c r="C521" s="22" t="s">
        <v>34</v>
      </c>
      <c r="D521" s="19"/>
      <c r="E521" s="47">
        <v>43600</v>
      </c>
      <c r="F521" s="47">
        <v>43601</v>
      </c>
      <c r="G521" s="47">
        <v>43615</v>
      </c>
      <c r="H521" s="47">
        <v>43629</v>
      </c>
      <c r="I521" s="47">
        <v>43616</v>
      </c>
      <c r="J521" s="67" t="s">
        <v>12</v>
      </c>
      <c r="K521" s="21"/>
      <c r="L521" s="48" t="s">
        <v>78</v>
      </c>
      <c r="M521" s="21"/>
      <c r="N521" s="22" t="s">
        <v>10</v>
      </c>
      <c r="O521" s="19"/>
      <c r="P521" s="22"/>
      <c r="Q521" s="38"/>
      <c r="R521" s="19"/>
      <c r="Y521" s="31"/>
      <c r="Z521" s="31"/>
      <c r="AC521" s="31"/>
    </row>
    <row r="522" spans="1:29" s="24" customFormat="1" ht="30" customHeight="1" x14ac:dyDescent="0.2">
      <c r="A522" s="22" t="s">
        <v>611</v>
      </c>
      <c r="B522" s="38" t="s">
        <v>1823</v>
      </c>
      <c r="C522" s="22" t="s">
        <v>34</v>
      </c>
      <c r="D522" s="19"/>
      <c r="E522" s="47">
        <v>43601</v>
      </c>
      <c r="F522" s="47">
        <v>43602</v>
      </c>
      <c r="G522" s="47">
        <v>43616</v>
      </c>
      <c r="H522" s="47">
        <v>43630</v>
      </c>
      <c r="I522" s="47">
        <v>43605</v>
      </c>
      <c r="J522" s="61" t="s">
        <v>12</v>
      </c>
      <c r="K522" s="21"/>
      <c r="L522" s="48" t="s">
        <v>78</v>
      </c>
      <c r="M522" s="21"/>
      <c r="N522" s="22" t="s">
        <v>10</v>
      </c>
      <c r="O522" s="19"/>
      <c r="P522" s="22"/>
      <c r="Q522" s="38"/>
      <c r="R522" s="19"/>
      <c r="Y522" s="31"/>
      <c r="Z522" s="31"/>
      <c r="AC522" s="31"/>
    </row>
    <row r="523" spans="1:29" s="24" customFormat="1" ht="30" customHeight="1" x14ac:dyDescent="0.2">
      <c r="A523" s="22" t="s">
        <v>612</v>
      </c>
      <c r="B523" s="38" t="s">
        <v>1824</v>
      </c>
      <c r="C523" s="22" t="s">
        <v>34</v>
      </c>
      <c r="D523" s="19"/>
      <c r="E523" s="47">
        <v>43601</v>
      </c>
      <c r="F523" s="47">
        <v>43602</v>
      </c>
      <c r="G523" s="47">
        <v>43616</v>
      </c>
      <c r="H523" s="47">
        <v>43630</v>
      </c>
      <c r="I523" s="47">
        <v>43602</v>
      </c>
      <c r="J523" s="67" t="s">
        <v>12</v>
      </c>
      <c r="K523" s="21"/>
      <c r="L523" s="48" t="s">
        <v>78</v>
      </c>
      <c r="M523" s="21"/>
      <c r="N523" s="22" t="s">
        <v>10</v>
      </c>
      <c r="O523" s="19"/>
      <c r="P523" s="22"/>
      <c r="Q523" s="38"/>
      <c r="R523" s="19"/>
      <c r="Y523" s="31"/>
      <c r="Z523" s="31"/>
      <c r="AC523" s="31"/>
    </row>
    <row r="524" spans="1:29" s="24" customFormat="1" ht="30" customHeight="1" x14ac:dyDescent="0.2">
      <c r="A524" s="22" t="s">
        <v>613</v>
      </c>
      <c r="B524" s="38" t="s">
        <v>1826</v>
      </c>
      <c r="C524" s="22" t="s">
        <v>34</v>
      </c>
      <c r="D524" s="19"/>
      <c r="E524" s="47">
        <v>43601</v>
      </c>
      <c r="F524" s="47">
        <v>43602</v>
      </c>
      <c r="G524" s="47">
        <v>43616</v>
      </c>
      <c r="H524" s="47">
        <v>43630</v>
      </c>
      <c r="I524" s="47">
        <v>43601</v>
      </c>
      <c r="J524" s="61" t="s">
        <v>12</v>
      </c>
      <c r="K524" s="21"/>
      <c r="L524" s="48" t="s">
        <v>78</v>
      </c>
      <c r="M524" s="21"/>
      <c r="N524" s="22" t="s">
        <v>13</v>
      </c>
      <c r="O524" s="19"/>
      <c r="P524" s="22" t="s">
        <v>70</v>
      </c>
      <c r="Q524" s="38"/>
      <c r="R524" s="19"/>
      <c r="Y524" s="31"/>
      <c r="Z524" s="31"/>
      <c r="AC524" s="31"/>
    </row>
    <row r="525" spans="1:29" s="24" customFormat="1" ht="30" customHeight="1" x14ac:dyDescent="0.2">
      <c r="A525" s="22" t="s">
        <v>614</v>
      </c>
      <c r="B525" s="38" t="s">
        <v>1826</v>
      </c>
      <c r="C525" s="22" t="s">
        <v>34</v>
      </c>
      <c r="D525" s="19"/>
      <c r="E525" s="47">
        <v>43601</v>
      </c>
      <c r="F525" s="47">
        <v>43602</v>
      </c>
      <c r="G525" s="47">
        <v>43616</v>
      </c>
      <c r="H525" s="47">
        <v>43630</v>
      </c>
      <c r="I525" s="47">
        <v>43601</v>
      </c>
      <c r="J525" s="67" t="s">
        <v>12</v>
      </c>
      <c r="K525" s="21"/>
      <c r="L525" s="48" t="s">
        <v>78</v>
      </c>
      <c r="M525" s="21"/>
      <c r="N525" s="22" t="s">
        <v>13</v>
      </c>
      <c r="O525" s="19"/>
      <c r="P525" s="22" t="s">
        <v>70</v>
      </c>
      <c r="Q525" s="38"/>
      <c r="R525" s="19"/>
      <c r="Y525" s="31"/>
      <c r="Z525" s="31"/>
      <c r="AC525" s="31"/>
    </row>
    <row r="526" spans="1:29" s="24" customFormat="1" ht="30" customHeight="1" x14ac:dyDescent="0.2">
      <c r="A526" s="22" t="s">
        <v>615</v>
      </c>
      <c r="B526" s="38" t="s">
        <v>1825</v>
      </c>
      <c r="C526" s="22" t="s">
        <v>34</v>
      </c>
      <c r="D526" s="19"/>
      <c r="E526" s="47">
        <v>43601</v>
      </c>
      <c r="F526" s="47">
        <v>43602</v>
      </c>
      <c r="G526" s="47">
        <v>43616</v>
      </c>
      <c r="H526" s="47">
        <v>43630</v>
      </c>
      <c r="I526" s="47">
        <v>43614</v>
      </c>
      <c r="J526" s="67" t="s">
        <v>12</v>
      </c>
      <c r="K526" s="21"/>
      <c r="L526" s="48" t="s">
        <v>78</v>
      </c>
      <c r="M526" s="21"/>
      <c r="N526" s="22" t="s">
        <v>10</v>
      </c>
      <c r="O526" s="19"/>
      <c r="P526" s="22"/>
      <c r="Q526" s="38"/>
      <c r="R526" s="19"/>
      <c r="Y526" s="31"/>
      <c r="Z526" s="31"/>
      <c r="AC526" s="31"/>
    </row>
    <row r="527" spans="1:29" s="24" customFormat="1" ht="30" customHeight="1" x14ac:dyDescent="0.2">
      <c r="A527" s="22" t="s">
        <v>616</v>
      </c>
      <c r="B527" s="38" t="s">
        <v>1827</v>
      </c>
      <c r="C527" s="22" t="s">
        <v>34</v>
      </c>
      <c r="D527" s="19"/>
      <c r="E527" s="47">
        <v>43601</v>
      </c>
      <c r="F527" s="47">
        <v>43602</v>
      </c>
      <c r="G527" s="47">
        <v>43616</v>
      </c>
      <c r="H527" s="47">
        <v>43630</v>
      </c>
      <c r="I527" s="47">
        <v>43608</v>
      </c>
      <c r="J527" s="67" t="s">
        <v>12</v>
      </c>
      <c r="K527" s="21"/>
      <c r="L527" s="48" t="s">
        <v>78</v>
      </c>
      <c r="M527" s="21"/>
      <c r="N527" s="22" t="s">
        <v>10</v>
      </c>
      <c r="O527" s="19"/>
      <c r="P527" s="22"/>
      <c r="Q527" s="38"/>
      <c r="R527" s="19"/>
      <c r="Y527" s="31"/>
      <c r="Z527" s="31"/>
      <c r="AC527" s="31"/>
    </row>
    <row r="528" spans="1:29" s="24" customFormat="1" ht="30" customHeight="1" x14ac:dyDescent="0.2">
      <c r="A528" s="22" t="s">
        <v>617</v>
      </c>
      <c r="B528" s="38" t="s">
        <v>1828</v>
      </c>
      <c r="C528" s="22" t="s">
        <v>34</v>
      </c>
      <c r="D528" s="19"/>
      <c r="E528" s="47">
        <v>43602</v>
      </c>
      <c r="F528" s="47">
        <v>43605</v>
      </c>
      <c r="G528" s="47">
        <v>43617</v>
      </c>
      <c r="H528" s="47">
        <v>43631</v>
      </c>
      <c r="I528" s="47">
        <v>43607</v>
      </c>
      <c r="J528" s="61" t="s">
        <v>12</v>
      </c>
      <c r="K528" s="21"/>
      <c r="L528" s="48" t="s">
        <v>78</v>
      </c>
      <c r="M528" s="21"/>
      <c r="N528" s="22" t="s">
        <v>19</v>
      </c>
      <c r="O528" s="19"/>
      <c r="P528" s="22"/>
      <c r="Q528" s="38"/>
      <c r="R528" s="19"/>
      <c r="Y528" s="31"/>
      <c r="Z528" s="31"/>
      <c r="AC528" s="31"/>
    </row>
    <row r="529" spans="1:29" s="24" customFormat="1" ht="30" customHeight="1" x14ac:dyDescent="0.2">
      <c r="A529" s="22" t="s">
        <v>618</v>
      </c>
      <c r="B529" s="38" t="s">
        <v>1829</v>
      </c>
      <c r="C529" s="22" t="s">
        <v>34</v>
      </c>
      <c r="D529" s="19"/>
      <c r="E529" s="47">
        <v>43605</v>
      </c>
      <c r="F529" s="47">
        <v>43606</v>
      </c>
      <c r="G529" s="47">
        <v>43618</v>
      </c>
      <c r="H529" s="47">
        <v>43634</v>
      </c>
      <c r="I529" s="47">
        <v>43613</v>
      </c>
      <c r="J529" s="67" t="s">
        <v>12</v>
      </c>
      <c r="K529" s="21"/>
      <c r="L529" s="48" t="s">
        <v>78</v>
      </c>
      <c r="M529" s="21"/>
      <c r="N529" s="22" t="s">
        <v>10</v>
      </c>
      <c r="O529" s="19"/>
      <c r="P529" s="22"/>
      <c r="Q529" s="38"/>
      <c r="R529" s="19"/>
      <c r="Y529" s="31"/>
      <c r="Z529" s="31"/>
      <c r="AC529" s="31"/>
    </row>
    <row r="530" spans="1:29" s="24" customFormat="1" ht="30" customHeight="1" x14ac:dyDescent="0.2">
      <c r="A530" s="22" t="s">
        <v>619</v>
      </c>
      <c r="B530" s="38" t="s">
        <v>1830</v>
      </c>
      <c r="C530" s="22" t="s">
        <v>34</v>
      </c>
      <c r="D530" s="19"/>
      <c r="E530" s="47">
        <v>43605</v>
      </c>
      <c r="F530" s="47">
        <v>43606</v>
      </c>
      <c r="G530" s="47">
        <v>43618</v>
      </c>
      <c r="H530" s="47">
        <v>43634</v>
      </c>
      <c r="I530" s="47">
        <v>43605</v>
      </c>
      <c r="J530" s="67" t="s">
        <v>12</v>
      </c>
      <c r="K530" s="21"/>
      <c r="L530" s="48" t="s">
        <v>78</v>
      </c>
      <c r="M530" s="21"/>
      <c r="N530" s="22" t="s">
        <v>10</v>
      </c>
      <c r="O530" s="19"/>
      <c r="P530" s="22"/>
      <c r="Q530" s="38"/>
      <c r="R530" s="19"/>
      <c r="Y530" s="31"/>
      <c r="Z530" s="31"/>
      <c r="AC530" s="31"/>
    </row>
    <row r="531" spans="1:29" s="24" customFormat="1" ht="30" customHeight="1" x14ac:dyDescent="0.2">
      <c r="A531" s="22" t="s">
        <v>620</v>
      </c>
      <c r="B531" s="38" t="s">
        <v>1406</v>
      </c>
      <c r="C531" s="22" t="s">
        <v>34</v>
      </c>
      <c r="D531" s="19"/>
      <c r="E531" s="47">
        <v>43605</v>
      </c>
      <c r="F531" s="47">
        <v>43606</v>
      </c>
      <c r="G531" s="47">
        <v>43618</v>
      </c>
      <c r="H531" s="47">
        <v>43634</v>
      </c>
      <c r="I531" s="47">
        <v>43613</v>
      </c>
      <c r="J531" s="67" t="s">
        <v>12</v>
      </c>
      <c r="K531" s="21"/>
      <c r="L531" s="48" t="s">
        <v>78</v>
      </c>
      <c r="M531" s="21"/>
      <c r="N531" s="22" t="s">
        <v>10</v>
      </c>
      <c r="O531" s="19"/>
      <c r="P531" s="22"/>
      <c r="Q531" s="38"/>
      <c r="R531" s="19"/>
      <c r="Y531" s="31"/>
      <c r="Z531" s="31"/>
      <c r="AC531" s="31"/>
    </row>
    <row r="532" spans="1:29" s="24" customFormat="1" ht="30" customHeight="1" x14ac:dyDescent="0.2">
      <c r="A532" s="22" t="s">
        <v>621</v>
      </c>
      <c r="B532" s="50" t="s">
        <v>1831</v>
      </c>
      <c r="C532" s="22" t="s">
        <v>34</v>
      </c>
      <c r="D532" s="19"/>
      <c r="E532" s="47">
        <v>43605</v>
      </c>
      <c r="F532" s="47">
        <v>43606</v>
      </c>
      <c r="G532" s="47">
        <v>43618</v>
      </c>
      <c r="H532" s="47">
        <v>43634</v>
      </c>
      <c r="I532" s="47">
        <v>43609</v>
      </c>
      <c r="J532" s="67" t="s">
        <v>12</v>
      </c>
      <c r="K532" s="21"/>
      <c r="L532" s="48" t="s">
        <v>78</v>
      </c>
      <c r="M532" s="21"/>
      <c r="N532" s="22" t="s">
        <v>10</v>
      </c>
      <c r="O532" s="19"/>
      <c r="P532" s="22"/>
      <c r="Q532" s="38"/>
      <c r="R532" s="19"/>
      <c r="Y532" s="31"/>
      <c r="Z532" s="31"/>
      <c r="AC532" s="31"/>
    </row>
    <row r="533" spans="1:29" s="24" customFormat="1" ht="30" customHeight="1" x14ac:dyDescent="0.2">
      <c r="A533" s="49" t="s">
        <v>622</v>
      </c>
      <c r="B533" s="50" t="s">
        <v>1832</v>
      </c>
      <c r="C533" s="49" t="s">
        <v>34</v>
      </c>
      <c r="D533" s="46"/>
      <c r="E533" s="159">
        <v>43605</v>
      </c>
      <c r="F533" s="159">
        <v>43606</v>
      </c>
      <c r="G533" s="159">
        <v>43618</v>
      </c>
      <c r="H533" s="159">
        <v>43634</v>
      </c>
      <c r="I533" s="159">
        <v>43630</v>
      </c>
      <c r="J533" s="67" t="s">
        <v>12</v>
      </c>
      <c r="K533" s="89"/>
      <c r="L533" s="90" t="s">
        <v>78</v>
      </c>
      <c r="M533" s="89"/>
      <c r="N533" s="49" t="s">
        <v>10</v>
      </c>
      <c r="O533" s="46"/>
      <c r="P533" s="49"/>
      <c r="Q533" s="50"/>
      <c r="R533" s="19"/>
      <c r="Y533" s="31"/>
      <c r="Z533" s="31"/>
      <c r="AC533" s="31"/>
    </row>
    <row r="534" spans="1:29" s="24" customFormat="1" ht="30" customHeight="1" x14ac:dyDescent="0.2">
      <c r="A534" s="22" t="s">
        <v>623</v>
      </c>
      <c r="B534" s="38" t="s">
        <v>1833</v>
      </c>
      <c r="C534" s="22" t="s">
        <v>34</v>
      </c>
      <c r="D534" s="19"/>
      <c r="E534" s="47">
        <v>43605</v>
      </c>
      <c r="F534" s="47">
        <v>43606</v>
      </c>
      <c r="G534" s="47">
        <v>43618</v>
      </c>
      <c r="H534" s="47">
        <v>43634</v>
      </c>
      <c r="I534" s="47">
        <v>43605</v>
      </c>
      <c r="J534" s="67" t="s">
        <v>12</v>
      </c>
      <c r="K534" s="21"/>
      <c r="L534" s="48" t="s">
        <v>78</v>
      </c>
      <c r="M534" s="21"/>
      <c r="N534" s="22" t="s">
        <v>13</v>
      </c>
      <c r="O534" s="19"/>
      <c r="P534" s="22" t="s">
        <v>62</v>
      </c>
      <c r="Q534" s="38"/>
      <c r="R534" s="19"/>
      <c r="Y534" s="31"/>
      <c r="Z534" s="31"/>
      <c r="AC534" s="31"/>
    </row>
    <row r="535" spans="1:29" s="24" customFormat="1" ht="30" customHeight="1" x14ac:dyDescent="0.2">
      <c r="A535" s="22" t="s">
        <v>624</v>
      </c>
      <c r="B535" s="38" t="s">
        <v>1391</v>
      </c>
      <c r="C535" s="22" t="s">
        <v>34</v>
      </c>
      <c r="D535" s="19"/>
      <c r="E535" s="47">
        <v>43605</v>
      </c>
      <c r="F535" s="47">
        <v>43606</v>
      </c>
      <c r="G535" s="47">
        <v>43618</v>
      </c>
      <c r="H535" s="47">
        <v>43634</v>
      </c>
      <c r="I535" s="47">
        <v>43609</v>
      </c>
      <c r="J535" s="67" t="s">
        <v>12</v>
      </c>
      <c r="K535" s="21"/>
      <c r="L535" s="48" t="s">
        <v>78</v>
      </c>
      <c r="M535" s="21"/>
      <c r="N535" s="22" t="s">
        <v>10</v>
      </c>
      <c r="O535" s="19"/>
      <c r="P535" s="22"/>
      <c r="Q535" s="38"/>
      <c r="R535" s="19"/>
      <c r="Y535" s="31"/>
      <c r="Z535" s="31"/>
      <c r="AC535" s="31"/>
    </row>
    <row r="536" spans="1:29" s="24" customFormat="1" ht="30" customHeight="1" x14ac:dyDescent="0.2">
      <c r="A536" s="22" t="s">
        <v>625</v>
      </c>
      <c r="B536" s="38" t="s">
        <v>1835</v>
      </c>
      <c r="C536" s="22" t="s">
        <v>34</v>
      </c>
      <c r="D536" s="19"/>
      <c r="E536" s="47">
        <v>43606</v>
      </c>
      <c r="F536" s="47">
        <v>43607</v>
      </c>
      <c r="G536" s="47">
        <v>43619</v>
      </c>
      <c r="H536" s="47">
        <v>43635</v>
      </c>
      <c r="I536" s="47">
        <v>43606</v>
      </c>
      <c r="J536" s="61" t="s">
        <v>12</v>
      </c>
      <c r="K536" s="21"/>
      <c r="L536" s="48" t="s">
        <v>78</v>
      </c>
      <c r="M536" s="21"/>
      <c r="N536" s="22" t="s">
        <v>10</v>
      </c>
      <c r="O536" s="19"/>
      <c r="P536" s="22"/>
      <c r="Q536" s="38"/>
      <c r="R536" s="19"/>
      <c r="Y536" s="31"/>
      <c r="Z536" s="31"/>
      <c r="AC536" s="31"/>
    </row>
    <row r="537" spans="1:29" s="24" customFormat="1" ht="30" customHeight="1" x14ac:dyDescent="0.2">
      <c r="A537" s="22" t="s">
        <v>626</v>
      </c>
      <c r="B537" s="38" t="s">
        <v>1836</v>
      </c>
      <c r="C537" s="22" t="s">
        <v>34</v>
      </c>
      <c r="D537" s="19"/>
      <c r="E537" s="47">
        <v>43606</v>
      </c>
      <c r="F537" s="47">
        <v>43607</v>
      </c>
      <c r="G537" s="47">
        <v>43619</v>
      </c>
      <c r="H537" s="47">
        <v>43635</v>
      </c>
      <c r="I537" s="47">
        <v>43606</v>
      </c>
      <c r="J537" s="67" t="s">
        <v>12</v>
      </c>
      <c r="K537" s="21"/>
      <c r="L537" s="48" t="s">
        <v>78</v>
      </c>
      <c r="M537" s="21"/>
      <c r="N537" s="22" t="s">
        <v>13</v>
      </c>
      <c r="O537" s="19"/>
      <c r="P537" s="22" t="s">
        <v>62</v>
      </c>
      <c r="Q537" s="38"/>
      <c r="R537" s="19"/>
      <c r="Y537" s="31"/>
      <c r="Z537" s="31"/>
      <c r="AC537" s="31"/>
    </row>
    <row r="538" spans="1:29" s="24" customFormat="1" ht="30" customHeight="1" x14ac:dyDescent="0.2">
      <c r="A538" s="22" t="s">
        <v>627</v>
      </c>
      <c r="B538" s="38" t="s">
        <v>1391</v>
      </c>
      <c r="C538" s="22" t="s">
        <v>34</v>
      </c>
      <c r="D538" s="19"/>
      <c r="E538" s="47">
        <v>43606</v>
      </c>
      <c r="F538" s="47">
        <v>43607</v>
      </c>
      <c r="G538" s="47">
        <v>43619</v>
      </c>
      <c r="H538" s="47">
        <v>43635</v>
      </c>
      <c r="I538" s="47">
        <v>43616</v>
      </c>
      <c r="J538" s="67" t="s">
        <v>12</v>
      </c>
      <c r="K538" s="21"/>
      <c r="L538" s="48" t="s">
        <v>78</v>
      </c>
      <c r="M538" s="21"/>
      <c r="N538" s="22" t="s">
        <v>10</v>
      </c>
      <c r="O538" s="19"/>
      <c r="P538" s="22"/>
      <c r="Q538" s="38"/>
      <c r="R538" s="19"/>
      <c r="Y538" s="31"/>
      <c r="Z538" s="31"/>
      <c r="AC538" s="31"/>
    </row>
    <row r="539" spans="1:29" s="24" customFormat="1" ht="30" customHeight="1" x14ac:dyDescent="0.2">
      <c r="A539" s="22" t="s">
        <v>628</v>
      </c>
      <c r="B539" s="38" t="s">
        <v>1837</v>
      </c>
      <c r="C539" s="22" t="s">
        <v>34</v>
      </c>
      <c r="D539" s="19"/>
      <c r="E539" s="47">
        <v>43606</v>
      </c>
      <c r="F539" s="47">
        <v>43607</v>
      </c>
      <c r="G539" s="47">
        <v>43619</v>
      </c>
      <c r="H539" s="47">
        <v>43635</v>
      </c>
      <c r="I539" s="47">
        <v>43614</v>
      </c>
      <c r="J539" s="61" t="s">
        <v>12</v>
      </c>
      <c r="K539" s="21"/>
      <c r="L539" s="48" t="s">
        <v>78</v>
      </c>
      <c r="M539" s="21"/>
      <c r="N539" s="22" t="s">
        <v>10</v>
      </c>
      <c r="O539" s="19"/>
      <c r="P539" s="22"/>
      <c r="Q539" s="38"/>
      <c r="R539" s="19"/>
      <c r="Y539" s="31"/>
      <c r="Z539" s="31"/>
      <c r="AC539" s="31"/>
    </row>
    <row r="540" spans="1:29" s="24" customFormat="1" ht="30" customHeight="1" x14ac:dyDescent="0.2">
      <c r="A540" s="22" t="s">
        <v>629</v>
      </c>
      <c r="B540" s="38" t="s">
        <v>1838</v>
      </c>
      <c r="C540" s="22" t="s">
        <v>34</v>
      </c>
      <c r="D540" s="19"/>
      <c r="E540" s="47">
        <v>43606</v>
      </c>
      <c r="F540" s="47">
        <v>43607</v>
      </c>
      <c r="G540" s="47">
        <v>43619</v>
      </c>
      <c r="H540" s="47">
        <v>43635</v>
      </c>
      <c r="I540" s="47">
        <v>43637</v>
      </c>
      <c r="J540" s="67" t="s">
        <v>24</v>
      </c>
      <c r="K540" s="21"/>
      <c r="L540" s="48" t="s">
        <v>78</v>
      </c>
      <c r="M540" s="21"/>
      <c r="N540" s="22" t="s">
        <v>13</v>
      </c>
      <c r="O540" s="19"/>
      <c r="P540" s="22" t="s">
        <v>16</v>
      </c>
      <c r="Q540" s="38"/>
      <c r="R540" s="19"/>
      <c r="Y540" s="31"/>
      <c r="Z540" s="31"/>
      <c r="AC540" s="31"/>
    </row>
    <row r="541" spans="1:29" s="24" customFormat="1" ht="30" customHeight="1" x14ac:dyDescent="0.2">
      <c r="A541" s="22" t="s">
        <v>630</v>
      </c>
      <c r="B541" s="38" t="s">
        <v>1839</v>
      </c>
      <c r="C541" s="22" t="s">
        <v>34</v>
      </c>
      <c r="D541" s="19"/>
      <c r="E541" s="47">
        <v>43607</v>
      </c>
      <c r="F541" s="47">
        <v>43608</v>
      </c>
      <c r="G541" s="47">
        <v>43620</v>
      </c>
      <c r="H541" s="47">
        <v>43636</v>
      </c>
      <c r="I541" s="47">
        <v>43614</v>
      </c>
      <c r="J541" s="61" t="s">
        <v>12</v>
      </c>
      <c r="K541" s="21"/>
      <c r="L541" s="48" t="s">
        <v>78</v>
      </c>
      <c r="M541" s="21"/>
      <c r="N541" s="22" t="s">
        <v>10</v>
      </c>
      <c r="O541" s="19"/>
      <c r="P541" s="22"/>
      <c r="Q541" s="38"/>
      <c r="R541" s="19"/>
      <c r="Y541" s="31"/>
      <c r="Z541" s="31"/>
      <c r="AC541" s="31"/>
    </row>
    <row r="542" spans="1:29" s="24" customFormat="1" ht="30" customHeight="1" x14ac:dyDescent="0.2">
      <c r="A542" s="22" t="s">
        <v>631</v>
      </c>
      <c r="B542" s="38" t="s">
        <v>1843</v>
      </c>
      <c r="C542" s="22" t="s">
        <v>34</v>
      </c>
      <c r="D542" s="19"/>
      <c r="E542" s="47">
        <v>43608</v>
      </c>
      <c r="F542" s="47">
        <v>43609</v>
      </c>
      <c r="G542" s="47">
        <v>43626</v>
      </c>
      <c r="H542" s="47">
        <v>43640</v>
      </c>
      <c r="I542" s="47">
        <v>43628</v>
      </c>
      <c r="J542" s="61" t="s">
        <v>12</v>
      </c>
      <c r="K542" s="21"/>
      <c r="L542" s="48" t="s">
        <v>78</v>
      </c>
      <c r="M542" s="21"/>
      <c r="N542" s="22" t="s">
        <v>10</v>
      </c>
      <c r="O542" s="19"/>
      <c r="P542" s="22"/>
      <c r="Q542" s="38"/>
      <c r="R542" s="19"/>
      <c r="Y542" s="31"/>
      <c r="Z542" s="31"/>
      <c r="AC542" s="31"/>
    </row>
    <row r="543" spans="1:29" s="24" customFormat="1" ht="30" customHeight="1" x14ac:dyDescent="0.2">
      <c r="A543" s="22" t="s">
        <v>632</v>
      </c>
      <c r="B543" s="38" t="s">
        <v>1840</v>
      </c>
      <c r="C543" s="22" t="s">
        <v>34</v>
      </c>
      <c r="D543" s="19"/>
      <c r="E543" s="47">
        <v>43608</v>
      </c>
      <c r="F543" s="47">
        <v>43609</v>
      </c>
      <c r="G543" s="47">
        <v>43626</v>
      </c>
      <c r="H543" s="47">
        <v>43640</v>
      </c>
      <c r="I543" s="47">
        <v>43620</v>
      </c>
      <c r="J543" s="67" t="s">
        <v>12</v>
      </c>
      <c r="K543" s="21"/>
      <c r="L543" s="48" t="s">
        <v>78</v>
      </c>
      <c r="M543" s="21"/>
      <c r="N543" s="22" t="s">
        <v>10</v>
      </c>
      <c r="O543" s="19"/>
      <c r="P543" s="22"/>
      <c r="Q543" s="38"/>
      <c r="R543" s="19"/>
      <c r="Y543" s="31"/>
      <c r="Z543" s="31"/>
      <c r="AC543" s="31"/>
    </row>
    <row r="544" spans="1:29" s="24" customFormat="1" ht="30" customHeight="1" x14ac:dyDescent="0.2">
      <c r="A544" s="22" t="s">
        <v>633</v>
      </c>
      <c r="B544" s="38" t="s">
        <v>1841</v>
      </c>
      <c r="C544" s="22" t="s">
        <v>34</v>
      </c>
      <c r="D544" s="19"/>
      <c r="E544" s="47">
        <v>43608</v>
      </c>
      <c r="F544" s="47">
        <v>43609</v>
      </c>
      <c r="G544" s="47">
        <v>43626</v>
      </c>
      <c r="H544" s="47">
        <v>43640</v>
      </c>
      <c r="I544" s="47">
        <v>43608</v>
      </c>
      <c r="J544" s="67" t="s">
        <v>12</v>
      </c>
      <c r="K544" s="21"/>
      <c r="L544" s="48" t="s">
        <v>78</v>
      </c>
      <c r="M544" s="21"/>
      <c r="N544" s="22" t="s">
        <v>19</v>
      </c>
      <c r="O544" s="19"/>
      <c r="P544" s="22"/>
      <c r="Q544" s="38"/>
      <c r="R544" s="19"/>
      <c r="Y544" s="31"/>
      <c r="Z544" s="31"/>
      <c r="AC544" s="31"/>
    </row>
    <row r="545" spans="1:29" s="24" customFormat="1" ht="30" customHeight="1" x14ac:dyDescent="0.2">
      <c r="A545" s="22" t="s">
        <v>634</v>
      </c>
      <c r="B545" s="38" t="s">
        <v>1842</v>
      </c>
      <c r="C545" s="22" t="s">
        <v>34</v>
      </c>
      <c r="D545" s="19"/>
      <c r="E545" s="47">
        <v>43608</v>
      </c>
      <c r="F545" s="47">
        <v>43609</v>
      </c>
      <c r="G545" s="47">
        <v>43626</v>
      </c>
      <c r="H545" s="47">
        <v>43640</v>
      </c>
      <c r="I545" s="47">
        <v>43626</v>
      </c>
      <c r="J545" s="67" t="s">
        <v>12</v>
      </c>
      <c r="K545" s="21"/>
      <c r="L545" s="48" t="s">
        <v>78</v>
      </c>
      <c r="M545" s="21"/>
      <c r="N545" s="22" t="s">
        <v>10</v>
      </c>
      <c r="O545" s="19"/>
      <c r="P545" s="22"/>
      <c r="Q545" s="38"/>
      <c r="R545" s="19"/>
      <c r="Y545" s="31"/>
      <c r="Z545" s="31"/>
      <c r="AC545" s="31"/>
    </row>
    <row r="546" spans="1:29" s="24" customFormat="1" ht="30" customHeight="1" x14ac:dyDescent="0.2">
      <c r="A546" s="22" t="s">
        <v>635</v>
      </c>
      <c r="B546" s="38" t="s">
        <v>1844</v>
      </c>
      <c r="C546" s="22" t="s">
        <v>34</v>
      </c>
      <c r="D546" s="19"/>
      <c r="E546" s="47">
        <v>43613</v>
      </c>
      <c r="F546" s="47">
        <v>43614</v>
      </c>
      <c r="G546" s="47">
        <v>43627</v>
      </c>
      <c r="H546" s="47">
        <v>43641</v>
      </c>
      <c r="I546" s="47">
        <v>43620</v>
      </c>
      <c r="J546" s="61" t="s">
        <v>12</v>
      </c>
      <c r="K546" s="21"/>
      <c r="L546" s="48" t="s">
        <v>78</v>
      </c>
      <c r="M546" s="21"/>
      <c r="N546" s="22" t="s">
        <v>10</v>
      </c>
      <c r="O546" s="19"/>
      <c r="P546" s="22"/>
      <c r="Q546" s="38"/>
      <c r="R546" s="19"/>
      <c r="Y546" s="31"/>
      <c r="Z546" s="31"/>
      <c r="AC546" s="31"/>
    </row>
    <row r="547" spans="1:29" s="24" customFormat="1" ht="30" customHeight="1" x14ac:dyDescent="0.2">
      <c r="A547" s="22" t="s">
        <v>636</v>
      </c>
      <c r="B547" s="38" t="s">
        <v>1845</v>
      </c>
      <c r="C547" s="22" t="s">
        <v>34</v>
      </c>
      <c r="D547" s="19"/>
      <c r="E547" s="47">
        <v>43613</v>
      </c>
      <c r="F547" s="47">
        <v>43614</v>
      </c>
      <c r="G547" s="47">
        <v>43627</v>
      </c>
      <c r="H547" s="47">
        <v>43641</v>
      </c>
      <c r="I547" s="47">
        <v>43627</v>
      </c>
      <c r="J547" s="67" t="s">
        <v>12</v>
      </c>
      <c r="K547" s="21"/>
      <c r="L547" s="48" t="s">
        <v>78</v>
      </c>
      <c r="M547" s="21"/>
      <c r="N547" s="22" t="s">
        <v>10</v>
      </c>
      <c r="O547" s="19"/>
      <c r="P547" s="22"/>
      <c r="Q547" s="38"/>
      <c r="R547" s="19"/>
      <c r="Y547" s="31"/>
      <c r="Z547" s="31"/>
      <c r="AC547" s="31"/>
    </row>
    <row r="548" spans="1:29" s="24" customFormat="1" ht="30" customHeight="1" x14ac:dyDescent="0.2">
      <c r="A548" s="22" t="s">
        <v>637</v>
      </c>
      <c r="B548" s="38" t="s">
        <v>2540</v>
      </c>
      <c r="C548" s="22" t="s">
        <v>34</v>
      </c>
      <c r="D548" s="19"/>
      <c r="E548" s="47">
        <v>43613</v>
      </c>
      <c r="F548" s="47">
        <v>43614</v>
      </c>
      <c r="G548" s="47">
        <v>43627</v>
      </c>
      <c r="H548" s="47">
        <v>43641</v>
      </c>
      <c r="I548" s="47">
        <v>43614</v>
      </c>
      <c r="J548" s="61" t="s">
        <v>12</v>
      </c>
      <c r="K548" s="21"/>
      <c r="L548" s="48" t="s">
        <v>78</v>
      </c>
      <c r="M548" s="21"/>
      <c r="N548" s="22" t="s">
        <v>10</v>
      </c>
      <c r="O548" s="19"/>
      <c r="P548" s="22"/>
      <c r="Q548" s="38"/>
      <c r="R548" s="19"/>
      <c r="Y548" s="31"/>
      <c r="Z548" s="31"/>
      <c r="AC548" s="31"/>
    </row>
    <row r="549" spans="1:29" s="24" customFormat="1" ht="30" customHeight="1" x14ac:dyDescent="0.2">
      <c r="A549" s="22" t="s">
        <v>638</v>
      </c>
      <c r="B549" s="38" t="s">
        <v>1391</v>
      </c>
      <c r="C549" s="22" t="s">
        <v>34</v>
      </c>
      <c r="D549" s="19"/>
      <c r="E549" s="47">
        <v>43613</v>
      </c>
      <c r="F549" s="47">
        <v>43614</v>
      </c>
      <c r="G549" s="47">
        <v>43627</v>
      </c>
      <c r="H549" s="47">
        <v>43641</v>
      </c>
      <c r="I549" s="47">
        <v>43620</v>
      </c>
      <c r="J549" s="67" t="s">
        <v>12</v>
      </c>
      <c r="K549" s="21"/>
      <c r="L549" s="48" t="s">
        <v>78</v>
      </c>
      <c r="M549" s="21"/>
      <c r="N549" s="22" t="s">
        <v>10</v>
      </c>
      <c r="O549" s="19"/>
      <c r="P549" s="22"/>
      <c r="Q549" s="38"/>
      <c r="R549" s="19"/>
      <c r="Y549" s="31"/>
      <c r="Z549" s="31"/>
      <c r="AC549" s="31"/>
    </row>
    <row r="550" spans="1:29" s="24" customFormat="1" ht="30" customHeight="1" x14ac:dyDescent="0.2">
      <c r="A550" s="22" t="s">
        <v>639</v>
      </c>
      <c r="B550" s="38" t="s">
        <v>1846</v>
      </c>
      <c r="C550" s="22" t="s">
        <v>34</v>
      </c>
      <c r="D550" s="19"/>
      <c r="E550" s="47">
        <v>43613</v>
      </c>
      <c r="F550" s="47">
        <v>43614</v>
      </c>
      <c r="G550" s="47">
        <v>43627</v>
      </c>
      <c r="H550" s="47">
        <v>43641</v>
      </c>
      <c r="I550" s="47">
        <v>43620</v>
      </c>
      <c r="J550" s="67" t="s">
        <v>12</v>
      </c>
      <c r="K550" s="21"/>
      <c r="L550" s="48" t="s">
        <v>78</v>
      </c>
      <c r="M550" s="21"/>
      <c r="N550" s="22" t="s">
        <v>10</v>
      </c>
      <c r="O550" s="19"/>
      <c r="P550" s="22"/>
      <c r="Q550" s="38"/>
      <c r="R550" s="19"/>
      <c r="Y550" s="31"/>
      <c r="Z550" s="31"/>
      <c r="AC550" s="31"/>
    </row>
    <row r="551" spans="1:29" s="24" customFormat="1" ht="30" customHeight="1" x14ac:dyDescent="0.2">
      <c r="A551" s="22" t="s">
        <v>640</v>
      </c>
      <c r="B551" s="38" t="s">
        <v>1847</v>
      </c>
      <c r="C551" s="22" t="s">
        <v>34</v>
      </c>
      <c r="D551" s="19"/>
      <c r="E551" s="47">
        <v>43613</v>
      </c>
      <c r="F551" s="47">
        <v>43614</v>
      </c>
      <c r="G551" s="47">
        <v>43627</v>
      </c>
      <c r="H551" s="47">
        <v>43641</v>
      </c>
      <c r="I551" s="47">
        <v>43621</v>
      </c>
      <c r="J551" s="67" t="s">
        <v>12</v>
      </c>
      <c r="K551" s="21"/>
      <c r="L551" s="48" t="s">
        <v>78</v>
      </c>
      <c r="M551" s="21"/>
      <c r="N551" s="22" t="s">
        <v>13</v>
      </c>
      <c r="O551" s="19"/>
      <c r="P551" s="22" t="s">
        <v>16</v>
      </c>
      <c r="Q551" s="38"/>
      <c r="R551" s="19"/>
      <c r="Y551" s="31"/>
      <c r="Z551" s="31"/>
      <c r="AC551" s="31"/>
    </row>
    <row r="552" spans="1:29" s="24" customFormat="1" ht="30" customHeight="1" x14ac:dyDescent="0.2">
      <c r="A552" s="22" t="s">
        <v>641</v>
      </c>
      <c r="B552" s="38" t="s">
        <v>1848</v>
      </c>
      <c r="C552" s="22" t="s">
        <v>34</v>
      </c>
      <c r="D552" s="19"/>
      <c r="E552" s="47">
        <v>43613</v>
      </c>
      <c r="F552" s="47">
        <v>43614</v>
      </c>
      <c r="G552" s="47">
        <v>43627</v>
      </c>
      <c r="H552" s="47">
        <v>43641</v>
      </c>
      <c r="I552" s="47">
        <v>43639</v>
      </c>
      <c r="J552" s="67" t="s">
        <v>12</v>
      </c>
      <c r="K552" s="21"/>
      <c r="L552" s="48" t="s">
        <v>78</v>
      </c>
      <c r="M552" s="21"/>
      <c r="N552" s="22" t="s">
        <v>10</v>
      </c>
      <c r="O552" s="19"/>
      <c r="P552" s="22"/>
      <c r="Q552" s="38"/>
      <c r="R552" s="19"/>
      <c r="Y552" s="31"/>
      <c r="Z552" s="31"/>
      <c r="AC552" s="31"/>
    </row>
    <row r="553" spans="1:29" s="24" customFormat="1" ht="30" customHeight="1" x14ac:dyDescent="0.2">
      <c r="A553" s="22" t="s">
        <v>642</v>
      </c>
      <c r="B553" s="38" t="s">
        <v>1849</v>
      </c>
      <c r="C553" s="22" t="s">
        <v>34</v>
      </c>
      <c r="D553" s="19"/>
      <c r="E553" s="47">
        <v>43613</v>
      </c>
      <c r="F553" s="47">
        <v>43614</v>
      </c>
      <c r="G553" s="47">
        <v>43627</v>
      </c>
      <c r="H553" s="47">
        <v>43641</v>
      </c>
      <c r="I553" s="47">
        <v>43630</v>
      </c>
      <c r="J553" s="67" t="s">
        <v>12</v>
      </c>
      <c r="K553" s="21"/>
      <c r="L553" s="48" t="s">
        <v>78</v>
      </c>
      <c r="M553" s="21"/>
      <c r="N553" s="22" t="s">
        <v>10</v>
      </c>
      <c r="O553" s="19"/>
      <c r="P553" s="22"/>
      <c r="Q553" s="38"/>
      <c r="R553" s="19"/>
      <c r="Y553" s="31"/>
      <c r="Z553" s="31"/>
      <c r="AC553" s="31"/>
    </row>
    <row r="554" spans="1:29" s="24" customFormat="1" ht="30" customHeight="1" x14ac:dyDescent="0.2">
      <c r="A554" s="22" t="s">
        <v>643</v>
      </c>
      <c r="B554" s="38" t="s">
        <v>1850</v>
      </c>
      <c r="C554" s="22" t="s">
        <v>34</v>
      </c>
      <c r="D554" s="19"/>
      <c r="E554" s="47">
        <v>43613</v>
      </c>
      <c r="F554" s="47">
        <v>43614</v>
      </c>
      <c r="G554" s="47">
        <v>43627</v>
      </c>
      <c r="H554" s="47">
        <v>43641</v>
      </c>
      <c r="I554" s="47">
        <v>43628</v>
      </c>
      <c r="J554" s="67" t="s">
        <v>12</v>
      </c>
      <c r="K554" s="21"/>
      <c r="L554" s="48" t="s">
        <v>78</v>
      </c>
      <c r="M554" s="21"/>
      <c r="N554" s="22" t="s">
        <v>10</v>
      </c>
      <c r="O554" s="19"/>
      <c r="P554" s="22"/>
      <c r="Q554" s="38"/>
      <c r="R554" s="19"/>
      <c r="Y554" s="31"/>
      <c r="Z554" s="31"/>
      <c r="AC554" s="31"/>
    </row>
    <row r="555" spans="1:29" s="24" customFormat="1" ht="30" customHeight="1" x14ac:dyDescent="0.2">
      <c r="A555" s="22" t="s">
        <v>644</v>
      </c>
      <c r="B555" s="38" t="s">
        <v>1851</v>
      </c>
      <c r="C555" s="22" t="s">
        <v>34</v>
      </c>
      <c r="D555" s="19"/>
      <c r="E555" s="47">
        <v>43614</v>
      </c>
      <c r="F555" s="47">
        <v>43615</v>
      </c>
      <c r="G555" s="47">
        <v>43628</v>
      </c>
      <c r="H555" s="47">
        <v>43642</v>
      </c>
      <c r="I555" s="47">
        <v>43628</v>
      </c>
      <c r="J555" s="61" t="s">
        <v>12</v>
      </c>
      <c r="K555" s="21"/>
      <c r="L555" s="48" t="s">
        <v>78</v>
      </c>
      <c r="M555" s="21"/>
      <c r="N555" s="22" t="s">
        <v>10</v>
      </c>
      <c r="O555" s="19"/>
      <c r="P555" s="22"/>
      <c r="Q555" s="38"/>
      <c r="R555" s="19"/>
      <c r="Y555" s="31"/>
      <c r="Z555" s="31"/>
      <c r="AC555" s="31"/>
    </row>
    <row r="556" spans="1:29" s="24" customFormat="1" ht="30" customHeight="1" x14ac:dyDescent="0.2">
      <c r="A556" s="22" t="s">
        <v>645</v>
      </c>
      <c r="B556" s="38" t="s">
        <v>1852</v>
      </c>
      <c r="C556" s="22" t="s">
        <v>34</v>
      </c>
      <c r="D556" s="19"/>
      <c r="E556" s="47">
        <v>43615</v>
      </c>
      <c r="F556" s="47">
        <v>43616</v>
      </c>
      <c r="G556" s="47">
        <v>43629</v>
      </c>
      <c r="H556" s="47">
        <v>43643</v>
      </c>
      <c r="I556" s="47">
        <v>43622</v>
      </c>
      <c r="J556" s="61" t="s">
        <v>12</v>
      </c>
      <c r="K556" s="21"/>
      <c r="L556" s="48" t="s">
        <v>78</v>
      </c>
      <c r="M556" s="21"/>
      <c r="N556" s="22" t="s">
        <v>10</v>
      </c>
      <c r="O556" s="19"/>
      <c r="P556" s="22"/>
      <c r="Q556" s="38"/>
      <c r="R556" s="19"/>
      <c r="Y556" s="31"/>
      <c r="Z556" s="31"/>
      <c r="AC556" s="31"/>
    </row>
    <row r="557" spans="1:29" s="24" customFormat="1" ht="30" customHeight="1" x14ac:dyDescent="0.2">
      <c r="A557" s="22" t="s">
        <v>646</v>
      </c>
      <c r="B557" s="38" t="s">
        <v>1853</v>
      </c>
      <c r="C557" s="22" t="s">
        <v>34</v>
      </c>
      <c r="D557" s="19"/>
      <c r="E557" s="47">
        <v>43615</v>
      </c>
      <c r="F557" s="47">
        <v>43616</v>
      </c>
      <c r="G557" s="47">
        <v>43629</v>
      </c>
      <c r="H557" s="47">
        <v>43643</v>
      </c>
      <c r="I557" s="47">
        <v>43622</v>
      </c>
      <c r="J557" s="61" t="s">
        <v>12</v>
      </c>
      <c r="K557" s="21"/>
      <c r="L557" s="48" t="s">
        <v>78</v>
      </c>
      <c r="M557" s="21"/>
      <c r="N557" s="22" t="s">
        <v>10</v>
      </c>
      <c r="O557" s="19"/>
      <c r="P557" s="22"/>
      <c r="Q557" s="38"/>
      <c r="R557" s="19"/>
      <c r="Y557" s="31"/>
      <c r="Z557" s="31"/>
      <c r="AC557" s="31"/>
    </row>
    <row r="558" spans="1:29" s="24" customFormat="1" ht="30" customHeight="1" x14ac:dyDescent="0.2">
      <c r="A558" s="22" t="s">
        <v>647</v>
      </c>
      <c r="B558" s="38" t="s">
        <v>1854</v>
      </c>
      <c r="C558" s="22" t="s">
        <v>34</v>
      </c>
      <c r="D558" s="19"/>
      <c r="E558" s="47">
        <v>43616</v>
      </c>
      <c r="F558" s="47">
        <v>43619</v>
      </c>
      <c r="G558" s="47">
        <v>43630</v>
      </c>
      <c r="H558" s="47">
        <v>43644</v>
      </c>
      <c r="I558" s="47">
        <v>43628</v>
      </c>
      <c r="J558" s="61" t="s">
        <v>12</v>
      </c>
      <c r="K558" s="21"/>
      <c r="L558" s="48" t="s">
        <v>78</v>
      </c>
      <c r="M558" s="21"/>
      <c r="N558" s="22" t="s">
        <v>10</v>
      </c>
      <c r="O558" s="19"/>
      <c r="P558" s="22"/>
      <c r="Q558" s="38"/>
      <c r="R558" s="19"/>
      <c r="Y558" s="31"/>
      <c r="Z558" s="31"/>
      <c r="AC558" s="31"/>
    </row>
    <row r="559" spans="1:29" s="24" customFormat="1" ht="30" customHeight="1" x14ac:dyDescent="0.2">
      <c r="A559" s="22" t="s">
        <v>648</v>
      </c>
      <c r="B559" s="38" t="s">
        <v>1867</v>
      </c>
      <c r="C559" s="22" t="s">
        <v>34</v>
      </c>
      <c r="D559" s="19"/>
      <c r="E559" s="47">
        <v>43616</v>
      </c>
      <c r="F559" s="47">
        <v>43619</v>
      </c>
      <c r="G559" s="47">
        <v>43630</v>
      </c>
      <c r="H559" s="47">
        <v>43644</v>
      </c>
      <c r="I559" s="47">
        <v>43630</v>
      </c>
      <c r="J559" s="61" t="s">
        <v>12</v>
      </c>
      <c r="K559" s="21"/>
      <c r="L559" s="48" t="s">
        <v>78</v>
      </c>
      <c r="M559" s="21"/>
      <c r="N559" s="22" t="s">
        <v>10</v>
      </c>
      <c r="O559" s="19"/>
      <c r="P559" s="22"/>
      <c r="Q559" s="38"/>
      <c r="R559" s="19"/>
      <c r="Y559" s="31"/>
      <c r="Z559" s="31"/>
      <c r="AC559" s="31"/>
    </row>
    <row r="560" spans="1:29" s="24" customFormat="1" ht="30" customHeight="1" x14ac:dyDescent="0.2">
      <c r="A560" s="22" t="s">
        <v>649</v>
      </c>
      <c r="B560" s="38" t="s">
        <v>1855</v>
      </c>
      <c r="C560" s="22" t="s">
        <v>34</v>
      </c>
      <c r="D560" s="19"/>
      <c r="E560" s="47">
        <v>43616</v>
      </c>
      <c r="F560" s="47">
        <v>43619</v>
      </c>
      <c r="G560" s="47">
        <v>43630</v>
      </c>
      <c r="H560" s="47">
        <v>43644</v>
      </c>
      <c r="I560" s="47">
        <v>43628</v>
      </c>
      <c r="J560" s="61" t="s">
        <v>12</v>
      </c>
      <c r="K560" s="21"/>
      <c r="L560" s="48" t="s">
        <v>78</v>
      </c>
      <c r="M560" s="21"/>
      <c r="N560" s="22" t="s">
        <v>10</v>
      </c>
      <c r="O560" s="19"/>
      <c r="P560" s="22"/>
      <c r="Q560" s="38"/>
      <c r="R560" s="19"/>
      <c r="Y560" s="31"/>
      <c r="Z560" s="31"/>
      <c r="AC560" s="31"/>
    </row>
    <row r="561" spans="1:137" s="24" customFormat="1" ht="30" customHeight="1" x14ac:dyDescent="0.2">
      <c r="A561" s="22" t="s">
        <v>650</v>
      </c>
      <c r="B561" s="38" t="s">
        <v>1856</v>
      </c>
      <c r="C561" s="22" t="s">
        <v>34</v>
      </c>
      <c r="D561" s="19"/>
      <c r="E561" s="47">
        <v>43616</v>
      </c>
      <c r="F561" s="47">
        <v>43619</v>
      </c>
      <c r="G561" s="47">
        <v>43630</v>
      </c>
      <c r="H561" s="47">
        <v>43644</v>
      </c>
      <c r="I561" s="47">
        <v>43621</v>
      </c>
      <c r="J561" s="61" t="s">
        <v>12</v>
      </c>
      <c r="K561" s="21"/>
      <c r="L561" s="48" t="s">
        <v>78</v>
      </c>
      <c r="M561" s="21"/>
      <c r="N561" s="22" t="s">
        <v>10</v>
      </c>
      <c r="O561" s="19"/>
      <c r="P561" s="22"/>
      <c r="Q561" s="38"/>
      <c r="R561" s="19"/>
      <c r="Y561" s="31"/>
      <c r="Z561" s="31"/>
      <c r="AC561" s="31"/>
    </row>
    <row r="562" spans="1:137" s="24" customFormat="1" ht="30" customHeight="1" x14ac:dyDescent="0.2">
      <c r="A562" s="22" t="s">
        <v>651</v>
      </c>
      <c r="B562" s="38" t="s">
        <v>1857</v>
      </c>
      <c r="C562" s="22" t="s">
        <v>34</v>
      </c>
      <c r="D562" s="19"/>
      <c r="E562" s="47">
        <v>43616</v>
      </c>
      <c r="F562" s="47">
        <v>43619</v>
      </c>
      <c r="G562" s="47">
        <v>43630</v>
      </c>
      <c r="H562" s="47">
        <v>43644</v>
      </c>
      <c r="I562" s="47">
        <v>43620</v>
      </c>
      <c r="J562" s="61" t="s">
        <v>12</v>
      </c>
      <c r="K562" s="21"/>
      <c r="L562" s="48" t="s">
        <v>78</v>
      </c>
      <c r="M562" s="21"/>
      <c r="N562" s="22" t="s">
        <v>10</v>
      </c>
      <c r="O562" s="19"/>
      <c r="P562" s="22"/>
      <c r="Q562" s="38"/>
      <c r="R562" s="19"/>
      <c r="Y562" s="31"/>
      <c r="Z562" s="31"/>
      <c r="AC562" s="31"/>
    </row>
    <row r="563" spans="1:137" s="24" customFormat="1" ht="30" customHeight="1" x14ac:dyDescent="0.2">
      <c r="A563" s="22" t="s">
        <v>652</v>
      </c>
      <c r="B563" s="38" t="s">
        <v>1858</v>
      </c>
      <c r="C563" s="22" t="s">
        <v>34</v>
      </c>
      <c r="D563" s="19"/>
      <c r="E563" s="47">
        <v>43616</v>
      </c>
      <c r="F563" s="47">
        <v>43619</v>
      </c>
      <c r="G563" s="47">
        <v>43630</v>
      </c>
      <c r="H563" s="47">
        <v>43644</v>
      </c>
      <c r="I563" s="47">
        <v>43628</v>
      </c>
      <c r="J563" s="61" t="s">
        <v>12</v>
      </c>
      <c r="K563" s="21"/>
      <c r="L563" s="48" t="s">
        <v>78</v>
      </c>
      <c r="M563" s="21"/>
      <c r="N563" s="22" t="s">
        <v>19</v>
      </c>
      <c r="O563" s="19"/>
      <c r="P563" s="22"/>
      <c r="Q563" s="38"/>
      <c r="R563" s="19"/>
      <c r="Y563" s="31"/>
      <c r="Z563" s="31"/>
      <c r="AC563" s="31"/>
    </row>
    <row r="564" spans="1:137" s="24" customFormat="1" ht="30" customHeight="1" x14ac:dyDescent="0.2">
      <c r="A564" s="22" t="s">
        <v>653</v>
      </c>
      <c r="B564" s="38" t="s">
        <v>1865</v>
      </c>
      <c r="C564" s="22" t="s">
        <v>34</v>
      </c>
      <c r="D564" s="19"/>
      <c r="E564" s="47">
        <v>43616</v>
      </c>
      <c r="F564" s="47">
        <v>43619</v>
      </c>
      <c r="G564" s="47">
        <v>43630</v>
      </c>
      <c r="H564" s="47">
        <v>43644</v>
      </c>
      <c r="I564" s="47">
        <v>43620</v>
      </c>
      <c r="J564" s="61" t="s">
        <v>12</v>
      </c>
      <c r="K564" s="21"/>
      <c r="L564" s="48" t="s">
        <v>78</v>
      </c>
      <c r="M564" s="21"/>
      <c r="N564" s="22" t="s">
        <v>13</v>
      </c>
      <c r="O564" s="19"/>
      <c r="P564" s="22" t="s">
        <v>17</v>
      </c>
      <c r="Q564" s="38" t="s">
        <v>1866</v>
      </c>
      <c r="R564" s="19"/>
      <c r="Y564" s="31"/>
      <c r="Z564" s="31"/>
      <c r="AC564" s="31"/>
    </row>
    <row r="565" spans="1:137" s="24" customFormat="1" ht="30" customHeight="1" x14ac:dyDescent="0.2">
      <c r="A565" s="22" t="s">
        <v>654</v>
      </c>
      <c r="B565" s="38" t="s">
        <v>1859</v>
      </c>
      <c r="C565" s="22" t="s">
        <v>47</v>
      </c>
      <c r="D565" s="19"/>
      <c r="E565" s="47">
        <v>43619</v>
      </c>
      <c r="F565" s="47">
        <v>43620</v>
      </c>
      <c r="G565" s="47">
        <v>43633</v>
      </c>
      <c r="H565" s="47">
        <v>43647</v>
      </c>
      <c r="I565" s="47">
        <v>43620</v>
      </c>
      <c r="J565" s="61" t="s">
        <v>12</v>
      </c>
      <c r="K565" s="21"/>
      <c r="L565" s="48" t="s">
        <v>78</v>
      </c>
      <c r="M565" s="21"/>
      <c r="N565" s="22" t="s">
        <v>19</v>
      </c>
      <c r="O565" s="19"/>
      <c r="P565" s="22"/>
      <c r="Q565" s="38"/>
      <c r="R565" s="19"/>
      <c r="Y565" s="31"/>
      <c r="Z565" s="31"/>
      <c r="AC565" s="31"/>
    </row>
    <row r="566" spans="1:137" s="24" customFormat="1" ht="30" customHeight="1" x14ac:dyDescent="0.2">
      <c r="A566" s="22" t="s">
        <v>655</v>
      </c>
      <c r="B566" s="38" t="s">
        <v>1860</v>
      </c>
      <c r="C566" s="22" t="s">
        <v>47</v>
      </c>
      <c r="D566" s="19"/>
      <c r="E566" s="47">
        <v>43619</v>
      </c>
      <c r="F566" s="47">
        <v>43620</v>
      </c>
      <c r="G566" s="47">
        <v>43633</v>
      </c>
      <c r="H566" s="47">
        <v>43647</v>
      </c>
      <c r="I566" s="47">
        <v>43628</v>
      </c>
      <c r="J566" s="61" t="s">
        <v>12</v>
      </c>
      <c r="K566" s="21"/>
      <c r="L566" s="48" t="s">
        <v>78</v>
      </c>
      <c r="M566" s="21"/>
      <c r="N566" s="22" t="s">
        <v>19</v>
      </c>
      <c r="O566" s="19"/>
      <c r="P566" s="22"/>
      <c r="Q566" s="38"/>
      <c r="R566" s="19"/>
      <c r="Y566" s="31"/>
      <c r="Z566" s="31"/>
      <c r="AC566" s="31"/>
    </row>
    <row r="567" spans="1:137" s="24" customFormat="1" ht="30" customHeight="1" x14ac:dyDescent="0.2">
      <c r="A567" s="22" t="s">
        <v>656</v>
      </c>
      <c r="B567" s="38" t="s">
        <v>1861</v>
      </c>
      <c r="C567" s="22" t="s">
        <v>47</v>
      </c>
      <c r="D567" s="19"/>
      <c r="E567" s="47">
        <v>43619</v>
      </c>
      <c r="F567" s="47">
        <v>43620</v>
      </c>
      <c r="G567" s="47">
        <v>43633</v>
      </c>
      <c r="H567" s="47">
        <v>43647</v>
      </c>
      <c r="I567" s="47">
        <v>43640</v>
      </c>
      <c r="J567" s="61" t="s">
        <v>12</v>
      </c>
      <c r="K567" s="21"/>
      <c r="L567" s="48" t="s">
        <v>78</v>
      </c>
      <c r="M567" s="21"/>
      <c r="N567" s="22" t="s">
        <v>10</v>
      </c>
      <c r="O567" s="19"/>
      <c r="P567" s="22"/>
      <c r="Q567" s="38"/>
      <c r="R567" s="19"/>
      <c r="Y567" s="31"/>
      <c r="Z567" s="31"/>
      <c r="AC567" s="31"/>
    </row>
    <row r="568" spans="1:137" s="24" customFormat="1" ht="30" customHeight="1" x14ac:dyDescent="0.2">
      <c r="A568" s="22" t="s">
        <v>657</v>
      </c>
      <c r="B568" s="38" t="s">
        <v>1862</v>
      </c>
      <c r="C568" s="22" t="s">
        <v>47</v>
      </c>
      <c r="D568" s="19"/>
      <c r="E568" s="47">
        <v>43619</v>
      </c>
      <c r="F568" s="47">
        <v>43620</v>
      </c>
      <c r="G568" s="47">
        <v>43633</v>
      </c>
      <c r="H568" s="47">
        <v>43647</v>
      </c>
      <c r="I568" s="47">
        <v>43628</v>
      </c>
      <c r="J568" s="61" t="s">
        <v>12</v>
      </c>
      <c r="K568" s="21"/>
      <c r="L568" s="48" t="s">
        <v>78</v>
      </c>
      <c r="M568" s="21"/>
      <c r="N568" s="22" t="s">
        <v>10</v>
      </c>
      <c r="O568" s="19"/>
      <c r="P568" s="22"/>
      <c r="Q568" s="38"/>
      <c r="R568" s="19"/>
      <c r="Y568" s="31"/>
      <c r="Z568" s="31"/>
      <c r="AC568" s="31"/>
    </row>
    <row r="569" spans="1:137" s="24" customFormat="1" ht="30" customHeight="1" x14ac:dyDescent="0.2">
      <c r="A569" s="22" t="s">
        <v>658</v>
      </c>
      <c r="B569" s="38" t="s">
        <v>1863</v>
      </c>
      <c r="C569" s="22" t="s">
        <v>47</v>
      </c>
      <c r="D569" s="19"/>
      <c r="E569" s="47">
        <v>43619</v>
      </c>
      <c r="F569" s="47">
        <v>43620</v>
      </c>
      <c r="G569" s="47">
        <v>43633</v>
      </c>
      <c r="H569" s="47">
        <v>43647</v>
      </c>
      <c r="I569" s="47">
        <v>43630</v>
      </c>
      <c r="J569" s="61" t="s">
        <v>12</v>
      </c>
      <c r="K569" s="21"/>
      <c r="L569" s="48" t="s">
        <v>78</v>
      </c>
      <c r="M569" s="21"/>
      <c r="N569" s="22" t="s">
        <v>10</v>
      </c>
      <c r="O569" s="19"/>
      <c r="P569" s="22"/>
      <c r="Q569" s="38"/>
      <c r="R569" s="19"/>
      <c r="Y569" s="31"/>
      <c r="Z569" s="31"/>
      <c r="AC569" s="31"/>
    </row>
    <row r="570" spans="1:137" s="24" customFormat="1" ht="30" customHeight="1" x14ac:dyDescent="0.2">
      <c r="A570" s="22" t="s">
        <v>659</v>
      </c>
      <c r="B570" s="38" t="s">
        <v>1864</v>
      </c>
      <c r="C570" s="22" t="s">
        <v>47</v>
      </c>
      <c r="D570" s="19"/>
      <c r="E570" s="47">
        <v>43619</v>
      </c>
      <c r="F570" s="47">
        <v>43620</v>
      </c>
      <c r="G570" s="47">
        <v>43633</v>
      </c>
      <c r="H570" s="47">
        <v>43647</v>
      </c>
      <c r="I570" s="47">
        <v>43635</v>
      </c>
      <c r="J570" s="61" t="s">
        <v>12</v>
      </c>
      <c r="K570" s="21"/>
      <c r="L570" s="48" t="s">
        <v>78</v>
      </c>
      <c r="M570" s="21"/>
      <c r="N570" s="22" t="s">
        <v>10</v>
      </c>
      <c r="O570" s="19"/>
      <c r="P570" s="22"/>
      <c r="Q570" s="38"/>
      <c r="R570" s="19"/>
      <c r="Y570" s="31"/>
      <c r="Z570" s="31"/>
      <c r="AC570" s="31"/>
    </row>
    <row r="571" spans="1:137" s="24" customFormat="1" ht="30" customHeight="1" x14ac:dyDescent="0.2">
      <c r="A571" s="22" t="s">
        <v>660</v>
      </c>
      <c r="B571" s="38" t="s">
        <v>1868</v>
      </c>
      <c r="C571" s="22" t="s">
        <v>47</v>
      </c>
      <c r="D571" s="19"/>
      <c r="E571" s="47">
        <v>43620</v>
      </c>
      <c r="F571" s="47">
        <v>43621</v>
      </c>
      <c r="G571" s="47">
        <v>43634</v>
      </c>
      <c r="H571" s="47">
        <v>43648</v>
      </c>
      <c r="I571" s="47">
        <v>43630</v>
      </c>
      <c r="J571" s="61" t="s">
        <v>12</v>
      </c>
      <c r="K571" s="21"/>
      <c r="L571" s="48" t="s">
        <v>78</v>
      </c>
      <c r="M571" s="21"/>
      <c r="N571" s="22" t="s">
        <v>19</v>
      </c>
      <c r="O571" s="19"/>
      <c r="P571" s="22"/>
      <c r="Q571" s="38"/>
      <c r="R571" s="19"/>
      <c r="Y571" s="31"/>
      <c r="Z571" s="31"/>
      <c r="AC571" s="31"/>
    </row>
    <row r="572" spans="1:137" s="24" customFormat="1" ht="30" customHeight="1" x14ac:dyDescent="0.2">
      <c r="A572" s="22" t="s">
        <v>661</v>
      </c>
      <c r="B572" s="38" t="s">
        <v>2548</v>
      </c>
      <c r="C572" s="22" t="s">
        <v>47</v>
      </c>
      <c r="D572" s="19"/>
      <c r="E572" s="47">
        <v>43620</v>
      </c>
      <c r="F572" s="47">
        <v>43621</v>
      </c>
      <c r="G572" s="47">
        <v>43634</v>
      </c>
      <c r="H572" s="47">
        <v>43648</v>
      </c>
      <c r="I572" s="47">
        <v>43627</v>
      </c>
      <c r="J572" s="61" t="s">
        <v>12</v>
      </c>
      <c r="K572" s="21"/>
      <c r="L572" s="48" t="s">
        <v>78</v>
      </c>
      <c r="M572" s="21"/>
      <c r="N572" s="22" t="s">
        <v>2222</v>
      </c>
      <c r="O572" s="19"/>
      <c r="P572" s="22"/>
      <c r="Q572" s="38"/>
      <c r="R572" s="19"/>
      <c r="Y572" s="31"/>
      <c r="Z572" s="31"/>
      <c r="AC572" s="31"/>
    </row>
    <row r="573" spans="1:137" s="93" customFormat="1" ht="30" customHeight="1" x14ac:dyDescent="0.2">
      <c r="A573" s="49" t="s">
        <v>662</v>
      </c>
      <c r="B573" s="50" t="s">
        <v>1869</v>
      </c>
      <c r="C573" s="49" t="s">
        <v>47</v>
      </c>
      <c r="D573" s="46"/>
      <c r="E573" s="159">
        <v>43620</v>
      </c>
      <c r="F573" s="159">
        <v>43621</v>
      </c>
      <c r="G573" s="159">
        <v>43634</v>
      </c>
      <c r="H573" s="159">
        <v>43648</v>
      </c>
      <c r="I573" s="159">
        <v>43640</v>
      </c>
      <c r="J573" s="67" t="s">
        <v>12</v>
      </c>
      <c r="K573" s="89"/>
      <c r="L573" s="90" t="s">
        <v>78</v>
      </c>
      <c r="M573" s="89"/>
      <c r="N573" s="49" t="s">
        <v>10</v>
      </c>
      <c r="O573" s="46"/>
      <c r="P573" s="49"/>
      <c r="Q573" s="50"/>
      <c r="R573" s="19"/>
      <c r="S573" s="167"/>
      <c r="T573" s="167"/>
      <c r="U573" s="167"/>
      <c r="V573" s="167"/>
      <c r="W573" s="167"/>
      <c r="X573" s="167"/>
      <c r="Y573" s="168"/>
      <c r="Z573" s="168"/>
      <c r="AA573" s="167"/>
      <c r="AB573" s="167"/>
      <c r="AC573" s="168"/>
      <c r="AD573" s="167"/>
      <c r="AE573" s="167"/>
      <c r="AF573" s="167"/>
      <c r="AG573" s="167"/>
      <c r="AH573" s="167"/>
      <c r="AI573" s="167"/>
      <c r="AJ573" s="167"/>
      <c r="AK573" s="167"/>
      <c r="AL573" s="167"/>
      <c r="AM573" s="167"/>
      <c r="AN573" s="167"/>
      <c r="AO573" s="167"/>
      <c r="AP573" s="167"/>
      <c r="AQ573" s="167"/>
      <c r="AR573" s="167"/>
      <c r="AS573" s="167"/>
      <c r="AT573" s="167"/>
      <c r="AU573" s="167"/>
      <c r="AV573" s="167"/>
      <c r="AW573" s="167"/>
      <c r="AX573" s="167"/>
      <c r="AY573" s="167"/>
      <c r="AZ573" s="167"/>
      <c r="BA573" s="167"/>
      <c r="BB573" s="167"/>
      <c r="BC573" s="167"/>
      <c r="BD573" s="167"/>
      <c r="BE573" s="167"/>
      <c r="BF573" s="167"/>
      <c r="BG573" s="167"/>
      <c r="BH573" s="167"/>
      <c r="BI573" s="167"/>
      <c r="BJ573" s="167"/>
      <c r="BK573" s="167"/>
      <c r="BL573" s="167"/>
      <c r="BM573" s="167"/>
      <c r="BN573" s="167"/>
      <c r="BO573" s="167"/>
      <c r="BP573" s="167"/>
      <c r="BQ573" s="167"/>
      <c r="BR573" s="167"/>
      <c r="BS573" s="167"/>
      <c r="BT573" s="167"/>
      <c r="BU573" s="167"/>
      <c r="BV573" s="167"/>
      <c r="BW573" s="167"/>
      <c r="BX573" s="167"/>
      <c r="BY573" s="167"/>
      <c r="BZ573" s="167"/>
      <c r="CA573" s="167"/>
      <c r="CB573" s="167"/>
      <c r="CC573" s="167"/>
      <c r="CD573" s="167"/>
      <c r="CE573" s="167"/>
      <c r="CF573" s="167"/>
      <c r="CG573" s="167"/>
      <c r="CH573" s="167"/>
      <c r="CI573" s="167"/>
      <c r="CJ573" s="167"/>
      <c r="CK573" s="167"/>
      <c r="CL573" s="167"/>
      <c r="CM573" s="167"/>
      <c r="CN573" s="167"/>
      <c r="CO573" s="167"/>
      <c r="CP573" s="167"/>
      <c r="CQ573" s="167"/>
      <c r="CR573" s="167"/>
      <c r="CS573" s="167"/>
      <c r="CT573" s="167"/>
      <c r="CU573" s="167"/>
      <c r="CV573" s="167"/>
      <c r="CW573" s="167"/>
      <c r="CX573" s="167"/>
      <c r="CY573" s="167"/>
      <c r="CZ573" s="167"/>
      <c r="DA573" s="167"/>
      <c r="DB573" s="167"/>
      <c r="DC573" s="167"/>
      <c r="DD573" s="167"/>
      <c r="DE573" s="167"/>
      <c r="DF573" s="167"/>
      <c r="DG573" s="167"/>
      <c r="DH573" s="167"/>
      <c r="DI573" s="167"/>
      <c r="DJ573" s="167"/>
      <c r="DK573" s="167"/>
      <c r="DL573" s="167"/>
      <c r="DM573" s="167"/>
      <c r="DN573" s="167"/>
      <c r="DO573" s="167"/>
      <c r="DP573" s="167"/>
      <c r="DQ573" s="167"/>
      <c r="DR573" s="167"/>
      <c r="DS573" s="167"/>
      <c r="DT573" s="167"/>
      <c r="DU573" s="167"/>
      <c r="DV573" s="167"/>
      <c r="DW573" s="167"/>
      <c r="DX573" s="167"/>
      <c r="DY573" s="167"/>
      <c r="DZ573" s="167"/>
      <c r="EA573" s="167"/>
      <c r="EB573" s="167"/>
      <c r="EC573" s="167"/>
      <c r="ED573" s="167"/>
      <c r="EE573" s="167"/>
      <c r="EF573" s="167"/>
      <c r="EG573" s="167"/>
    </row>
    <row r="574" spans="1:137" s="24" customFormat="1" ht="30" customHeight="1" x14ac:dyDescent="0.2">
      <c r="A574" s="22" t="s">
        <v>663</v>
      </c>
      <c r="B574" s="38" t="s">
        <v>1870</v>
      </c>
      <c r="C574" s="22" t="s">
        <v>47</v>
      </c>
      <c r="D574" s="19"/>
      <c r="E574" s="47">
        <v>43620</v>
      </c>
      <c r="F574" s="47">
        <v>43621</v>
      </c>
      <c r="G574" s="47">
        <v>43634</v>
      </c>
      <c r="H574" s="47">
        <v>43648</v>
      </c>
      <c r="I574" s="47">
        <v>43630</v>
      </c>
      <c r="J574" s="61" t="s">
        <v>12</v>
      </c>
      <c r="K574" s="21"/>
      <c r="L574" s="48" t="s">
        <v>78</v>
      </c>
      <c r="M574" s="21"/>
      <c r="N574" s="22" t="s">
        <v>10</v>
      </c>
      <c r="O574" s="19"/>
      <c r="P574" s="22"/>
      <c r="Q574" s="38"/>
      <c r="R574" s="92"/>
      <c r="Y574" s="31"/>
      <c r="Z574" s="31"/>
      <c r="AC574" s="31"/>
    </row>
    <row r="575" spans="1:137" s="24" customFormat="1" ht="30" customHeight="1" x14ac:dyDescent="0.2">
      <c r="A575" s="22" t="s">
        <v>664</v>
      </c>
      <c r="B575" s="38" t="s">
        <v>1871</v>
      </c>
      <c r="C575" s="22" t="s">
        <v>47</v>
      </c>
      <c r="D575" s="19"/>
      <c r="E575" s="47">
        <v>43620</v>
      </c>
      <c r="F575" s="47">
        <v>43621</v>
      </c>
      <c r="G575" s="47">
        <v>43634</v>
      </c>
      <c r="H575" s="47">
        <v>43648</v>
      </c>
      <c r="I575" s="47">
        <v>43766</v>
      </c>
      <c r="J575" s="61" t="s">
        <v>24</v>
      </c>
      <c r="K575" s="21"/>
      <c r="L575" s="48" t="s">
        <v>78</v>
      </c>
      <c r="M575" s="21"/>
      <c r="N575" s="22" t="s">
        <v>10</v>
      </c>
      <c r="O575" s="19"/>
      <c r="P575" s="22"/>
      <c r="Q575" s="38"/>
      <c r="R575" s="19"/>
      <c r="Y575" s="31"/>
      <c r="Z575" s="31"/>
      <c r="AC575" s="31"/>
    </row>
    <row r="576" spans="1:137" s="24" customFormat="1" ht="30" customHeight="1" x14ac:dyDescent="0.2">
      <c r="A576" s="22" t="s">
        <v>665</v>
      </c>
      <c r="B576" s="38" t="s">
        <v>1872</v>
      </c>
      <c r="C576" s="22" t="s">
        <v>47</v>
      </c>
      <c r="D576" s="19"/>
      <c r="E576" s="47">
        <v>43621</v>
      </c>
      <c r="F576" s="47">
        <v>43622</v>
      </c>
      <c r="G576" s="47">
        <v>43635</v>
      </c>
      <c r="H576" s="47">
        <v>43649</v>
      </c>
      <c r="I576" s="47">
        <v>43630</v>
      </c>
      <c r="J576" s="61" t="s">
        <v>12</v>
      </c>
      <c r="K576" s="21"/>
      <c r="L576" s="48" t="s">
        <v>78</v>
      </c>
      <c r="M576" s="21"/>
      <c r="N576" s="22" t="s">
        <v>10</v>
      </c>
      <c r="O576" s="19"/>
      <c r="P576" s="22"/>
      <c r="Q576" s="38"/>
      <c r="R576" s="19"/>
      <c r="Y576" s="31"/>
      <c r="Z576" s="31"/>
      <c r="AC576" s="31"/>
    </row>
    <row r="577" spans="1:29" s="24" customFormat="1" ht="30" customHeight="1" x14ac:dyDescent="0.2">
      <c r="A577" s="22" t="s">
        <v>666</v>
      </c>
      <c r="B577" s="38" t="s">
        <v>1873</v>
      </c>
      <c r="C577" s="22" t="s">
        <v>47</v>
      </c>
      <c r="D577" s="19"/>
      <c r="E577" s="47">
        <v>43621</v>
      </c>
      <c r="F577" s="47">
        <v>43622</v>
      </c>
      <c r="G577" s="47">
        <v>43635</v>
      </c>
      <c r="H577" s="47">
        <v>43649</v>
      </c>
      <c r="I577" s="47">
        <v>43635</v>
      </c>
      <c r="J577" s="61" t="s">
        <v>12</v>
      </c>
      <c r="K577" s="21"/>
      <c r="L577" s="48" t="s">
        <v>78</v>
      </c>
      <c r="M577" s="21"/>
      <c r="N577" s="22" t="s">
        <v>10</v>
      </c>
      <c r="O577" s="19"/>
      <c r="P577" s="22"/>
      <c r="Q577" s="38"/>
      <c r="R577" s="19"/>
      <c r="Y577" s="31"/>
      <c r="Z577" s="31"/>
      <c r="AC577" s="31"/>
    </row>
    <row r="578" spans="1:29" s="24" customFormat="1" ht="30" customHeight="1" x14ac:dyDescent="0.2">
      <c r="A578" s="22" t="s">
        <v>667</v>
      </c>
      <c r="B578" s="38" t="s">
        <v>1874</v>
      </c>
      <c r="C578" s="22" t="s">
        <v>47</v>
      </c>
      <c r="D578" s="19"/>
      <c r="E578" s="47">
        <v>43621</v>
      </c>
      <c r="F578" s="47">
        <v>43622</v>
      </c>
      <c r="G578" s="47">
        <v>43635</v>
      </c>
      <c r="H578" s="47">
        <v>43649</v>
      </c>
      <c r="I578" s="47">
        <v>43622</v>
      </c>
      <c r="J578" s="61" t="s">
        <v>12</v>
      </c>
      <c r="K578" s="21"/>
      <c r="L578" s="48" t="s">
        <v>78</v>
      </c>
      <c r="M578" s="21"/>
      <c r="N578" s="22" t="s">
        <v>10</v>
      </c>
      <c r="O578" s="19"/>
      <c r="P578" s="22"/>
      <c r="Q578" s="38"/>
      <c r="R578" s="19"/>
      <c r="Y578" s="31"/>
      <c r="Z578" s="31"/>
      <c r="AC578" s="31"/>
    </row>
    <row r="579" spans="1:29" s="24" customFormat="1" ht="30" customHeight="1" x14ac:dyDescent="0.2">
      <c r="A579" s="22" t="s">
        <v>668</v>
      </c>
      <c r="B579" s="38" t="s">
        <v>1875</v>
      </c>
      <c r="C579" s="22" t="s">
        <v>47</v>
      </c>
      <c r="D579" s="19"/>
      <c r="E579" s="47">
        <v>43621</v>
      </c>
      <c r="F579" s="47">
        <v>43622</v>
      </c>
      <c r="G579" s="47">
        <v>43635</v>
      </c>
      <c r="H579" s="47">
        <v>43649</v>
      </c>
      <c r="I579" s="47">
        <v>43621</v>
      </c>
      <c r="J579" s="61" t="s">
        <v>12</v>
      </c>
      <c r="K579" s="21"/>
      <c r="L579" s="48" t="s">
        <v>78</v>
      </c>
      <c r="M579" s="21"/>
      <c r="N579" s="22" t="s">
        <v>13</v>
      </c>
      <c r="O579" s="19"/>
      <c r="P579" s="22" t="s">
        <v>70</v>
      </c>
      <c r="Q579" s="38"/>
      <c r="R579" s="19"/>
      <c r="Y579" s="31"/>
      <c r="Z579" s="31"/>
      <c r="AC579" s="31"/>
    </row>
    <row r="580" spans="1:29" s="24" customFormat="1" ht="30" customHeight="1" x14ac:dyDescent="0.2">
      <c r="A580" s="22" t="s">
        <v>669</v>
      </c>
      <c r="B580" s="38" t="s">
        <v>1875</v>
      </c>
      <c r="C580" s="22" t="s">
        <v>47</v>
      </c>
      <c r="D580" s="19"/>
      <c r="E580" s="47">
        <v>43621</v>
      </c>
      <c r="F580" s="47">
        <v>43622</v>
      </c>
      <c r="G580" s="47">
        <v>43635</v>
      </c>
      <c r="H580" s="47">
        <v>43649</v>
      </c>
      <c r="I580" s="47">
        <v>43621</v>
      </c>
      <c r="J580" s="67" t="s">
        <v>12</v>
      </c>
      <c r="K580" s="21"/>
      <c r="L580" s="48" t="s">
        <v>78</v>
      </c>
      <c r="M580" s="21"/>
      <c r="N580" s="22" t="s">
        <v>13</v>
      </c>
      <c r="O580" s="19"/>
      <c r="P580" s="22" t="s">
        <v>70</v>
      </c>
      <c r="Q580" s="38"/>
      <c r="R580" s="19"/>
      <c r="Y580" s="31"/>
      <c r="Z580" s="31"/>
      <c r="AC580" s="31"/>
    </row>
    <row r="581" spans="1:29" s="24" customFormat="1" ht="30" customHeight="1" x14ac:dyDescent="0.2">
      <c r="A581" s="22" t="s">
        <v>670</v>
      </c>
      <c r="B581" s="38" t="s">
        <v>1876</v>
      </c>
      <c r="C581" s="22" t="s">
        <v>47</v>
      </c>
      <c r="D581" s="19"/>
      <c r="E581" s="47">
        <v>43621</v>
      </c>
      <c r="F581" s="159">
        <v>43622</v>
      </c>
      <c r="G581" s="47">
        <v>43635</v>
      </c>
      <c r="H581" s="47">
        <v>43649</v>
      </c>
      <c r="I581" s="47">
        <v>43621</v>
      </c>
      <c r="J581" s="61" t="s">
        <v>12</v>
      </c>
      <c r="K581" s="21"/>
      <c r="L581" s="48" t="s">
        <v>78</v>
      </c>
      <c r="M581" s="21"/>
      <c r="N581" s="22" t="s">
        <v>13</v>
      </c>
      <c r="O581" s="19"/>
      <c r="P581" s="22" t="s">
        <v>17</v>
      </c>
      <c r="Q581" s="38"/>
      <c r="R581" s="19"/>
      <c r="Y581" s="31"/>
      <c r="Z581" s="31"/>
      <c r="AC581" s="31"/>
    </row>
    <row r="582" spans="1:29" s="24" customFormat="1" ht="30" customHeight="1" x14ac:dyDescent="0.2">
      <c r="A582" s="49" t="s">
        <v>671</v>
      </c>
      <c r="B582" s="50" t="s">
        <v>1877</v>
      </c>
      <c r="C582" s="49" t="s">
        <v>47</v>
      </c>
      <c r="D582" s="46"/>
      <c r="E582" s="159">
        <v>43621</v>
      </c>
      <c r="F582" s="159">
        <v>43622</v>
      </c>
      <c r="G582" s="159">
        <v>43635</v>
      </c>
      <c r="H582" s="159">
        <v>43649</v>
      </c>
      <c r="I582" s="159">
        <v>43622</v>
      </c>
      <c r="J582" s="67" t="s">
        <v>12</v>
      </c>
      <c r="K582" s="89"/>
      <c r="L582" s="90" t="s">
        <v>78</v>
      </c>
      <c r="M582" s="89"/>
      <c r="N582" s="49" t="s">
        <v>10</v>
      </c>
      <c r="O582" s="46"/>
      <c r="P582" s="49"/>
      <c r="Q582" s="50"/>
      <c r="R582" s="19"/>
      <c r="Y582" s="31"/>
      <c r="Z582" s="31"/>
      <c r="AC582" s="31"/>
    </row>
    <row r="583" spans="1:29" s="24" customFormat="1" ht="30" customHeight="1" x14ac:dyDescent="0.2">
      <c r="A583" s="22" t="s">
        <v>672</v>
      </c>
      <c r="B583" s="38" t="s">
        <v>1878</v>
      </c>
      <c r="C583" s="22" t="s">
        <v>47</v>
      </c>
      <c r="D583" s="19"/>
      <c r="E583" s="47">
        <v>43621</v>
      </c>
      <c r="F583" s="47">
        <v>43622</v>
      </c>
      <c r="G583" s="47">
        <v>43635</v>
      </c>
      <c r="H583" s="47">
        <v>43649</v>
      </c>
      <c r="I583" s="47">
        <v>43644</v>
      </c>
      <c r="J583" s="61" t="s">
        <v>12</v>
      </c>
      <c r="K583" s="21"/>
      <c r="L583" s="48" t="s">
        <v>78</v>
      </c>
      <c r="M583" s="21"/>
      <c r="N583" s="22" t="s">
        <v>10</v>
      </c>
      <c r="O583" s="19"/>
      <c r="P583" s="22"/>
      <c r="Q583" s="38"/>
      <c r="R583" s="19"/>
      <c r="Y583" s="31"/>
      <c r="Z583" s="31"/>
      <c r="AC583" s="31"/>
    </row>
    <row r="584" spans="1:29" s="24" customFormat="1" ht="30" customHeight="1" x14ac:dyDescent="0.2">
      <c r="A584" s="22" t="s">
        <v>673</v>
      </c>
      <c r="B584" s="38" t="s">
        <v>1879</v>
      </c>
      <c r="C584" s="22" t="s">
        <v>47</v>
      </c>
      <c r="D584" s="19"/>
      <c r="E584" s="47">
        <v>43621</v>
      </c>
      <c r="F584" s="47">
        <v>43622</v>
      </c>
      <c r="G584" s="47">
        <v>43635</v>
      </c>
      <c r="H584" s="47">
        <v>43649</v>
      </c>
      <c r="I584" s="47">
        <v>43622</v>
      </c>
      <c r="J584" s="61" t="s">
        <v>12</v>
      </c>
      <c r="K584" s="21"/>
      <c r="L584" s="48" t="s">
        <v>78</v>
      </c>
      <c r="M584" s="21"/>
      <c r="N584" s="22" t="s">
        <v>10</v>
      </c>
      <c r="O584" s="19"/>
      <c r="P584" s="22"/>
      <c r="Q584" s="38"/>
      <c r="R584" s="19"/>
      <c r="Y584" s="31"/>
      <c r="Z584" s="31"/>
      <c r="AC584" s="31"/>
    </row>
    <row r="585" spans="1:29" s="24" customFormat="1" ht="30" customHeight="1" x14ac:dyDescent="0.2">
      <c r="A585" s="22" t="s">
        <v>674</v>
      </c>
      <c r="B585" s="38" t="s">
        <v>1875</v>
      </c>
      <c r="C585" s="22" t="s">
        <v>47</v>
      </c>
      <c r="D585" s="19"/>
      <c r="E585" s="47">
        <v>43621</v>
      </c>
      <c r="F585" s="47">
        <v>43622</v>
      </c>
      <c r="G585" s="47">
        <v>43635</v>
      </c>
      <c r="H585" s="47">
        <v>43649</v>
      </c>
      <c r="I585" s="47">
        <v>43622</v>
      </c>
      <c r="J585" s="61" t="s">
        <v>12</v>
      </c>
      <c r="K585" s="21"/>
      <c r="L585" s="48" t="s">
        <v>78</v>
      </c>
      <c r="M585" s="21"/>
      <c r="N585" s="22" t="s">
        <v>13</v>
      </c>
      <c r="O585" s="19"/>
      <c r="P585" s="22" t="s">
        <v>70</v>
      </c>
      <c r="Q585" s="38"/>
      <c r="R585" s="19"/>
      <c r="Y585" s="31"/>
      <c r="Z585" s="31"/>
      <c r="AC585" s="31"/>
    </row>
    <row r="586" spans="1:29" s="24" customFormat="1" ht="30" customHeight="1" x14ac:dyDescent="0.2">
      <c r="A586" s="22" t="s">
        <v>675</v>
      </c>
      <c r="B586" s="38" t="s">
        <v>1880</v>
      </c>
      <c r="C586" s="22" t="s">
        <v>47</v>
      </c>
      <c r="D586" s="19"/>
      <c r="E586" s="47">
        <v>43622</v>
      </c>
      <c r="F586" s="47">
        <v>43623</v>
      </c>
      <c r="G586" s="47">
        <v>43636</v>
      </c>
      <c r="H586" s="47">
        <v>43650</v>
      </c>
      <c r="I586" s="47">
        <v>43626</v>
      </c>
      <c r="J586" s="61" t="s">
        <v>12</v>
      </c>
      <c r="K586" s="21"/>
      <c r="L586" s="48" t="s">
        <v>78</v>
      </c>
      <c r="M586" s="21"/>
      <c r="N586" s="22" t="s">
        <v>10</v>
      </c>
      <c r="O586" s="19"/>
      <c r="P586" s="22"/>
      <c r="Q586" s="38"/>
      <c r="R586" s="19"/>
      <c r="Y586" s="31"/>
      <c r="Z586" s="31"/>
      <c r="AC586" s="31"/>
    </row>
    <row r="587" spans="1:29" s="24" customFormat="1" ht="30" customHeight="1" x14ac:dyDescent="0.2">
      <c r="A587" s="22" t="s">
        <v>676</v>
      </c>
      <c r="B587" s="38" t="s">
        <v>1881</v>
      </c>
      <c r="C587" s="22" t="s">
        <v>47</v>
      </c>
      <c r="D587" s="19"/>
      <c r="E587" s="47">
        <v>43622</v>
      </c>
      <c r="F587" s="47">
        <v>43623</v>
      </c>
      <c r="G587" s="47">
        <v>43636</v>
      </c>
      <c r="H587" s="47">
        <v>43650</v>
      </c>
      <c r="I587" s="47">
        <v>43636</v>
      </c>
      <c r="J587" s="61" t="s">
        <v>12</v>
      </c>
      <c r="K587" s="21"/>
      <c r="L587" s="48" t="s">
        <v>78</v>
      </c>
      <c r="M587" s="21"/>
      <c r="N587" s="22" t="s">
        <v>10</v>
      </c>
      <c r="O587" s="19"/>
      <c r="P587" s="22"/>
      <c r="Q587" s="38" t="s">
        <v>1910</v>
      </c>
      <c r="R587" s="19"/>
      <c r="Y587" s="31"/>
      <c r="Z587" s="31"/>
      <c r="AC587" s="31"/>
    </row>
    <row r="588" spans="1:29" s="24" customFormat="1" ht="30" customHeight="1" x14ac:dyDescent="0.2">
      <c r="A588" s="22" t="s">
        <v>677</v>
      </c>
      <c r="B588" s="38" t="s">
        <v>1882</v>
      </c>
      <c r="C588" s="22" t="s">
        <v>47</v>
      </c>
      <c r="D588" s="19"/>
      <c r="E588" s="47">
        <v>43622</v>
      </c>
      <c r="F588" s="47">
        <v>43623</v>
      </c>
      <c r="G588" s="47">
        <v>43636</v>
      </c>
      <c r="H588" s="47">
        <v>43650</v>
      </c>
      <c r="I588" s="47">
        <v>43635</v>
      </c>
      <c r="J588" s="61" t="s">
        <v>12</v>
      </c>
      <c r="K588" s="21"/>
      <c r="L588" s="48" t="s">
        <v>78</v>
      </c>
      <c r="M588" s="21"/>
      <c r="N588" s="22" t="s">
        <v>10</v>
      </c>
      <c r="O588" s="19"/>
      <c r="P588" s="22"/>
      <c r="Q588" s="38"/>
      <c r="R588" s="19"/>
      <c r="Y588" s="31"/>
      <c r="Z588" s="31"/>
      <c r="AC588" s="31"/>
    </row>
    <row r="589" spans="1:29" s="24" customFormat="1" ht="30" customHeight="1" x14ac:dyDescent="0.2">
      <c r="A589" s="22" t="s">
        <v>678</v>
      </c>
      <c r="B589" s="38" t="s">
        <v>1884</v>
      </c>
      <c r="C589" s="22" t="s">
        <v>47</v>
      </c>
      <c r="D589" s="19"/>
      <c r="E589" s="47">
        <v>43626</v>
      </c>
      <c r="F589" s="47">
        <v>43627</v>
      </c>
      <c r="G589" s="47">
        <v>43640</v>
      </c>
      <c r="H589" s="47">
        <v>43654</v>
      </c>
      <c r="I589" s="47">
        <v>43628</v>
      </c>
      <c r="J589" s="61" t="s">
        <v>12</v>
      </c>
      <c r="K589" s="21"/>
      <c r="L589" s="48" t="s">
        <v>78</v>
      </c>
      <c r="M589" s="21"/>
      <c r="N589" s="22" t="s">
        <v>10</v>
      </c>
      <c r="O589" s="19"/>
      <c r="P589" s="22"/>
      <c r="Q589" s="38"/>
      <c r="R589" s="19"/>
      <c r="Y589" s="31"/>
      <c r="Z589" s="31"/>
      <c r="AC589" s="31"/>
    </row>
    <row r="590" spans="1:29" s="24" customFormat="1" ht="30" customHeight="1" x14ac:dyDescent="0.2">
      <c r="A590" s="22" t="s">
        <v>679</v>
      </c>
      <c r="B590" s="38" t="s">
        <v>1885</v>
      </c>
      <c r="C590" s="22" t="s">
        <v>47</v>
      </c>
      <c r="D590" s="19"/>
      <c r="E590" s="47">
        <v>43626</v>
      </c>
      <c r="F590" s="47">
        <v>43627</v>
      </c>
      <c r="G590" s="47">
        <v>43640</v>
      </c>
      <c r="H590" s="47">
        <v>43654</v>
      </c>
      <c r="I590" s="47">
        <v>43628</v>
      </c>
      <c r="J590" s="67" t="s">
        <v>12</v>
      </c>
      <c r="K590" s="21"/>
      <c r="L590" s="48" t="s">
        <v>78</v>
      </c>
      <c r="M590" s="21"/>
      <c r="N590" s="22" t="s">
        <v>10</v>
      </c>
      <c r="O590" s="19"/>
      <c r="P590" s="22"/>
      <c r="Q590" s="38"/>
      <c r="R590" s="19"/>
      <c r="Y590" s="31"/>
      <c r="Z590" s="31"/>
      <c r="AC590" s="31"/>
    </row>
    <row r="591" spans="1:29" s="24" customFormat="1" ht="30" customHeight="1" x14ac:dyDescent="0.2">
      <c r="A591" s="22" t="s">
        <v>680</v>
      </c>
      <c r="B591" s="38" t="s">
        <v>1886</v>
      </c>
      <c r="C591" s="22" t="s">
        <v>47</v>
      </c>
      <c r="D591" s="19"/>
      <c r="E591" s="47">
        <v>43625</v>
      </c>
      <c r="F591" s="47">
        <v>43626</v>
      </c>
      <c r="G591" s="47">
        <v>43639</v>
      </c>
      <c r="H591" s="47">
        <v>43653</v>
      </c>
      <c r="I591" s="47">
        <v>43637</v>
      </c>
      <c r="J591" s="61" t="s">
        <v>12</v>
      </c>
      <c r="K591" s="21"/>
      <c r="L591" s="48" t="s">
        <v>78</v>
      </c>
      <c r="M591" s="21"/>
      <c r="N591" s="22" t="s">
        <v>10</v>
      </c>
      <c r="O591" s="19"/>
      <c r="P591" s="22"/>
      <c r="Q591" s="38"/>
      <c r="R591" s="19"/>
      <c r="Y591" s="31"/>
      <c r="Z591" s="31"/>
      <c r="AC591" s="31"/>
    </row>
    <row r="592" spans="1:29" s="24" customFormat="1" ht="30" customHeight="1" x14ac:dyDescent="0.2">
      <c r="A592" s="22" t="s">
        <v>681</v>
      </c>
      <c r="B592" s="38" t="s">
        <v>1887</v>
      </c>
      <c r="C592" s="22" t="s">
        <v>47</v>
      </c>
      <c r="D592" s="19"/>
      <c r="E592" s="47">
        <v>43626</v>
      </c>
      <c r="F592" s="47">
        <v>43627</v>
      </c>
      <c r="G592" s="47">
        <v>43640</v>
      </c>
      <c r="H592" s="47">
        <v>43654</v>
      </c>
      <c r="I592" s="47">
        <v>43637</v>
      </c>
      <c r="J592" s="67" t="s">
        <v>12</v>
      </c>
      <c r="K592" s="21"/>
      <c r="L592" s="48" t="s">
        <v>78</v>
      </c>
      <c r="M592" s="21"/>
      <c r="N592" s="22" t="s">
        <v>10</v>
      </c>
      <c r="O592" s="19"/>
      <c r="P592" s="22"/>
      <c r="Q592" s="38"/>
      <c r="R592" s="19"/>
      <c r="Y592" s="31"/>
      <c r="Z592" s="31"/>
      <c r="AC592" s="31"/>
    </row>
    <row r="593" spans="1:29" s="24" customFormat="1" ht="30" customHeight="1" x14ac:dyDescent="0.2">
      <c r="A593" s="22" t="s">
        <v>682</v>
      </c>
      <c r="B593" s="38" t="s">
        <v>1888</v>
      </c>
      <c r="C593" s="22" t="s">
        <v>47</v>
      </c>
      <c r="D593" s="19"/>
      <c r="E593" s="47">
        <v>43626</v>
      </c>
      <c r="F593" s="47">
        <v>43627</v>
      </c>
      <c r="G593" s="47">
        <v>43640</v>
      </c>
      <c r="H593" s="47">
        <v>43654</v>
      </c>
      <c r="I593" s="47">
        <v>43633</v>
      </c>
      <c r="J593" s="67" t="s">
        <v>12</v>
      </c>
      <c r="K593" s="21"/>
      <c r="L593" s="48" t="s">
        <v>78</v>
      </c>
      <c r="M593" s="21"/>
      <c r="N593" s="22" t="s">
        <v>10</v>
      </c>
      <c r="O593" s="19"/>
      <c r="P593" s="22"/>
      <c r="Q593" s="38"/>
      <c r="R593" s="19"/>
      <c r="Y593" s="31"/>
      <c r="Z593" s="31"/>
      <c r="AC593" s="31"/>
    </row>
    <row r="594" spans="1:29" s="24" customFormat="1" ht="30" customHeight="1" x14ac:dyDescent="0.2">
      <c r="A594" s="22" t="s">
        <v>683</v>
      </c>
      <c r="B594" s="38" t="s">
        <v>1889</v>
      </c>
      <c r="C594" s="22" t="s">
        <v>47</v>
      </c>
      <c r="D594" s="19"/>
      <c r="E594" s="47">
        <v>43626</v>
      </c>
      <c r="F594" s="47">
        <v>43627</v>
      </c>
      <c r="G594" s="47">
        <v>43640</v>
      </c>
      <c r="H594" s="47">
        <v>43654</v>
      </c>
      <c r="I594" s="47">
        <v>43647</v>
      </c>
      <c r="J594" s="67" t="s">
        <v>12</v>
      </c>
      <c r="K594" s="21"/>
      <c r="L594" s="48" t="s">
        <v>78</v>
      </c>
      <c r="M594" s="21"/>
      <c r="N594" s="22" t="s">
        <v>10</v>
      </c>
      <c r="O594" s="19"/>
      <c r="P594" s="22"/>
      <c r="Q594" s="38"/>
      <c r="R594" s="19"/>
      <c r="Y594" s="31"/>
      <c r="Z594" s="31"/>
      <c r="AC594" s="31"/>
    </row>
    <row r="595" spans="1:29" s="24" customFormat="1" ht="30" customHeight="1" x14ac:dyDescent="0.2">
      <c r="A595" s="22" t="s">
        <v>684</v>
      </c>
      <c r="B595" s="38" t="s">
        <v>1890</v>
      </c>
      <c r="C595" s="22" t="s">
        <v>47</v>
      </c>
      <c r="D595" s="19"/>
      <c r="E595" s="47">
        <v>43626</v>
      </c>
      <c r="F595" s="47">
        <v>43627</v>
      </c>
      <c r="G595" s="47">
        <v>43640</v>
      </c>
      <c r="H595" s="47">
        <v>43654</v>
      </c>
      <c r="I595" s="47">
        <v>43650</v>
      </c>
      <c r="J595" s="67" t="s">
        <v>12</v>
      </c>
      <c r="K595" s="21"/>
      <c r="L595" s="48" t="s">
        <v>78</v>
      </c>
      <c r="M595" s="21"/>
      <c r="N595" s="22" t="s">
        <v>10</v>
      </c>
      <c r="O595" s="19"/>
      <c r="P595" s="22"/>
      <c r="Q595" s="38"/>
      <c r="R595" s="19"/>
      <c r="Y595" s="31"/>
      <c r="Z595" s="31"/>
      <c r="AC595" s="31"/>
    </row>
    <row r="596" spans="1:29" s="24" customFormat="1" ht="30" customHeight="1" x14ac:dyDescent="0.2">
      <c r="A596" s="22" t="s">
        <v>685</v>
      </c>
      <c r="B596" s="38" t="s">
        <v>1891</v>
      </c>
      <c r="C596" s="22" t="s">
        <v>47</v>
      </c>
      <c r="D596" s="19"/>
      <c r="E596" s="47">
        <v>43628</v>
      </c>
      <c r="F596" s="47">
        <v>43629</v>
      </c>
      <c r="G596" s="47">
        <v>43642</v>
      </c>
      <c r="H596" s="47">
        <v>43656</v>
      </c>
      <c r="I596" s="47">
        <v>43637</v>
      </c>
      <c r="J596" s="67" t="s">
        <v>12</v>
      </c>
      <c r="K596" s="21"/>
      <c r="L596" s="48" t="s">
        <v>78</v>
      </c>
      <c r="M596" s="21"/>
      <c r="N596" s="22" t="s">
        <v>10</v>
      </c>
      <c r="O596" s="19"/>
      <c r="P596" s="22"/>
      <c r="Q596" s="38"/>
      <c r="R596" s="19"/>
      <c r="Y596" s="31"/>
      <c r="Z596" s="31"/>
      <c r="AC596" s="31"/>
    </row>
    <row r="597" spans="1:29" s="24" customFormat="1" ht="30" customHeight="1" x14ac:dyDescent="0.2">
      <c r="A597" s="22" t="s">
        <v>686</v>
      </c>
      <c r="B597" s="38" t="s">
        <v>1892</v>
      </c>
      <c r="C597" s="22" t="s">
        <v>47</v>
      </c>
      <c r="D597" s="19"/>
      <c r="E597" s="47">
        <v>43628</v>
      </c>
      <c r="F597" s="47">
        <v>43629</v>
      </c>
      <c r="G597" s="47">
        <v>43642</v>
      </c>
      <c r="H597" s="47">
        <v>43656</v>
      </c>
      <c r="I597" s="47">
        <v>43630</v>
      </c>
      <c r="J597" s="67" t="s">
        <v>12</v>
      </c>
      <c r="K597" s="21"/>
      <c r="L597" s="48" t="s">
        <v>78</v>
      </c>
      <c r="M597" s="21"/>
      <c r="N597" s="22" t="s">
        <v>10</v>
      </c>
      <c r="O597" s="19"/>
      <c r="P597" s="22"/>
      <c r="Q597" s="38"/>
      <c r="R597" s="19"/>
      <c r="Y597" s="31"/>
      <c r="Z597" s="31"/>
      <c r="AC597" s="31"/>
    </row>
    <row r="598" spans="1:29" s="24" customFormat="1" ht="30" customHeight="1" x14ac:dyDescent="0.2">
      <c r="A598" s="22" t="s">
        <v>687</v>
      </c>
      <c r="B598" s="38" t="s">
        <v>1391</v>
      </c>
      <c r="C598" s="22" t="s">
        <v>47</v>
      </c>
      <c r="D598" s="19"/>
      <c r="E598" s="47">
        <v>43628</v>
      </c>
      <c r="F598" s="47">
        <v>43629</v>
      </c>
      <c r="G598" s="47">
        <v>43642</v>
      </c>
      <c r="H598" s="47">
        <v>43656</v>
      </c>
      <c r="I598" s="47">
        <v>43629</v>
      </c>
      <c r="J598" s="61" t="s">
        <v>12</v>
      </c>
      <c r="K598" s="21"/>
      <c r="L598" s="48" t="s">
        <v>78</v>
      </c>
      <c r="M598" s="21"/>
      <c r="N598" s="22" t="s">
        <v>13</v>
      </c>
      <c r="O598" s="19"/>
      <c r="P598" s="22" t="s">
        <v>17</v>
      </c>
      <c r="Q598" s="38"/>
      <c r="R598" s="19"/>
      <c r="Y598" s="31"/>
      <c r="Z598" s="31"/>
      <c r="AC598" s="31"/>
    </row>
    <row r="599" spans="1:29" s="24" customFormat="1" ht="30" customHeight="1" x14ac:dyDescent="0.2">
      <c r="A599" s="22" t="s">
        <v>688</v>
      </c>
      <c r="B599" s="38" t="s">
        <v>1391</v>
      </c>
      <c r="C599" s="22" t="s">
        <v>47</v>
      </c>
      <c r="D599" s="19"/>
      <c r="E599" s="47">
        <v>43627</v>
      </c>
      <c r="F599" s="47">
        <v>43628</v>
      </c>
      <c r="G599" s="47">
        <v>43641</v>
      </c>
      <c r="H599" s="47">
        <v>43655</v>
      </c>
      <c r="I599" s="47">
        <v>43629</v>
      </c>
      <c r="J599" s="61" t="s">
        <v>12</v>
      </c>
      <c r="K599" s="21"/>
      <c r="L599" s="48" t="s">
        <v>78</v>
      </c>
      <c r="M599" s="21"/>
      <c r="N599" s="22" t="s">
        <v>13</v>
      </c>
      <c r="O599" s="19"/>
      <c r="P599" s="22" t="s">
        <v>17</v>
      </c>
      <c r="Q599" s="38"/>
      <c r="R599" s="19"/>
      <c r="Y599" s="31"/>
      <c r="Z599" s="31"/>
      <c r="AC599" s="31"/>
    </row>
    <row r="600" spans="1:29" s="24" customFormat="1" ht="30" customHeight="1" x14ac:dyDescent="0.2">
      <c r="A600" s="22" t="s">
        <v>689</v>
      </c>
      <c r="B600" s="38" t="s">
        <v>1391</v>
      </c>
      <c r="C600" s="22" t="s">
        <v>47</v>
      </c>
      <c r="D600" s="19"/>
      <c r="E600" s="47">
        <v>43628</v>
      </c>
      <c r="F600" s="47">
        <v>43629</v>
      </c>
      <c r="G600" s="47">
        <v>43642</v>
      </c>
      <c r="H600" s="47">
        <v>43656</v>
      </c>
      <c r="I600" s="47">
        <v>43629</v>
      </c>
      <c r="J600" s="67" t="s">
        <v>12</v>
      </c>
      <c r="K600" s="21"/>
      <c r="L600" s="48" t="s">
        <v>78</v>
      </c>
      <c r="M600" s="21"/>
      <c r="N600" s="22" t="s">
        <v>13</v>
      </c>
      <c r="O600" s="19"/>
      <c r="P600" s="22" t="s">
        <v>17</v>
      </c>
      <c r="Q600" s="38"/>
      <c r="R600" s="19"/>
      <c r="Y600" s="31"/>
      <c r="Z600" s="31"/>
      <c r="AC600" s="31"/>
    </row>
    <row r="601" spans="1:29" s="24" customFormat="1" ht="30" customHeight="1" x14ac:dyDescent="0.2">
      <c r="A601" s="22" t="s">
        <v>690</v>
      </c>
      <c r="B601" s="38" t="s">
        <v>1893</v>
      </c>
      <c r="C601" s="22" t="s">
        <v>47</v>
      </c>
      <c r="D601" s="19"/>
      <c r="E601" s="47">
        <v>43629</v>
      </c>
      <c r="F601" s="47">
        <v>43630</v>
      </c>
      <c r="G601" s="47">
        <v>43643</v>
      </c>
      <c r="H601" s="47">
        <v>43657</v>
      </c>
      <c r="I601" s="47">
        <v>43650</v>
      </c>
      <c r="J601" s="61" t="s">
        <v>12</v>
      </c>
      <c r="K601" s="21"/>
      <c r="L601" s="48" t="s">
        <v>78</v>
      </c>
      <c r="M601" s="21"/>
      <c r="N601" s="22" t="s">
        <v>10</v>
      </c>
      <c r="O601" s="19"/>
      <c r="P601" s="22"/>
      <c r="Q601" s="38"/>
      <c r="R601" s="19"/>
      <c r="Y601" s="31"/>
      <c r="Z601" s="31"/>
      <c r="AC601" s="31"/>
    </row>
    <row r="602" spans="1:29" s="24" customFormat="1" ht="30" customHeight="1" x14ac:dyDescent="0.2">
      <c r="A602" s="22" t="s">
        <v>691</v>
      </c>
      <c r="B602" s="38" t="s">
        <v>1894</v>
      </c>
      <c r="C602" s="22" t="s">
        <v>47</v>
      </c>
      <c r="D602" s="19"/>
      <c r="E602" s="47">
        <v>43629</v>
      </c>
      <c r="F602" s="47">
        <v>43630</v>
      </c>
      <c r="G602" s="47">
        <v>43643</v>
      </c>
      <c r="H602" s="47">
        <v>43657</v>
      </c>
      <c r="I602" s="47">
        <v>43659</v>
      </c>
      <c r="J602" s="67" t="s">
        <v>12</v>
      </c>
      <c r="K602" s="21"/>
      <c r="L602" s="48" t="s">
        <v>78</v>
      </c>
      <c r="M602" s="21"/>
      <c r="N602" s="22" t="s">
        <v>10</v>
      </c>
      <c r="O602" s="19"/>
      <c r="P602" s="22"/>
      <c r="Q602" s="38"/>
      <c r="R602" s="19"/>
      <c r="Y602" s="31"/>
      <c r="Z602" s="31"/>
      <c r="AC602" s="31"/>
    </row>
    <row r="603" spans="1:29" s="24" customFormat="1" ht="30" customHeight="1" x14ac:dyDescent="0.2">
      <c r="A603" s="22" t="s">
        <v>692</v>
      </c>
      <c r="B603" s="38" t="s">
        <v>1895</v>
      </c>
      <c r="C603" s="22" t="s">
        <v>47</v>
      </c>
      <c r="D603" s="19"/>
      <c r="E603" s="47">
        <v>43629</v>
      </c>
      <c r="F603" s="47">
        <v>43630</v>
      </c>
      <c r="G603" s="47">
        <v>43643</v>
      </c>
      <c r="H603" s="47">
        <v>43657</v>
      </c>
      <c r="I603" s="47">
        <v>43656</v>
      </c>
      <c r="J603" s="67" t="s">
        <v>12</v>
      </c>
      <c r="K603" s="21"/>
      <c r="L603" s="48" t="s">
        <v>78</v>
      </c>
      <c r="M603" s="21"/>
      <c r="N603" s="22" t="s">
        <v>10</v>
      </c>
      <c r="O603" s="19"/>
      <c r="P603" s="22"/>
      <c r="Q603" s="38"/>
      <c r="R603" s="19"/>
      <c r="Y603" s="31"/>
      <c r="Z603" s="31"/>
      <c r="AC603" s="31"/>
    </row>
    <row r="604" spans="1:29" s="24" customFormat="1" ht="30" customHeight="1" x14ac:dyDescent="0.2">
      <c r="A604" s="22" t="s">
        <v>693</v>
      </c>
      <c r="B604" s="38" t="s">
        <v>1896</v>
      </c>
      <c r="C604" s="22" t="s">
        <v>47</v>
      </c>
      <c r="D604" s="19"/>
      <c r="E604" s="47">
        <v>43629</v>
      </c>
      <c r="F604" s="47">
        <v>43630</v>
      </c>
      <c r="G604" s="47">
        <v>43643</v>
      </c>
      <c r="H604" s="47">
        <v>43657</v>
      </c>
      <c r="I604" s="47">
        <v>43654</v>
      </c>
      <c r="J604" s="67" t="s">
        <v>12</v>
      </c>
      <c r="K604" s="21"/>
      <c r="L604" s="48" t="s">
        <v>78</v>
      </c>
      <c r="M604" s="21"/>
      <c r="N604" s="22" t="s">
        <v>10</v>
      </c>
      <c r="O604" s="19"/>
      <c r="P604" s="22"/>
      <c r="Q604" s="38"/>
      <c r="R604" s="19"/>
      <c r="Y604" s="31"/>
      <c r="Z604" s="31"/>
      <c r="AC604" s="31"/>
    </row>
    <row r="605" spans="1:29" s="24" customFormat="1" ht="30" customHeight="1" x14ac:dyDescent="0.2">
      <c r="A605" s="22" t="s">
        <v>694</v>
      </c>
      <c r="B605" s="38" t="s">
        <v>1897</v>
      </c>
      <c r="C605" s="22" t="s">
        <v>47</v>
      </c>
      <c r="D605" s="19"/>
      <c r="E605" s="47">
        <v>43629</v>
      </c>
      <c r="F605" s="47">
        <v>43630</v>
      </c>
      <c r="G605" s="47">
        <v>43643</v>
      </c>
      <c r="H605" s="47">
        <v>43657</v>
      </c>
      <c r="I605" s="47">
        <v>43647</v>
      </c>
      <c r="J605" s="67" t="s">
        <v>12</v>
      </c>
      <c r="K605" s="21"/>
      <c r="L605" s="48" t="s">
        <v>78</v>
      </c>
      <c r="M605" s="21"/>
      <c r="N605" s="22" t="s">
        <v>13</v>
      </c>
      <c r="O605" s="19"/>
      <c r="P605" s="22" t="s">
        <v>16</v>
      </c>
      <c r="Q605" s="38"/>
      <c r="R605" s="19"/>
      <c r="Y605" s="31"/>
      <c r="Z605" s="31"/>
      <c r="AC605" s="31"/>
    </row>
    <row r="606" spans="1:29" s="24" customFormat="1" ht="30" customHeight="1" x14ac:dyDescent="0.2">
      <c r="A606" s="22" t="s">
        <v>695</v>
      </c>
      <c r="B606" s="38" t="s">
        <v>1875</v>
      </c>
      <c r="C606" s="22" t="s">
        <v>47</v>
      </c>
      <c r="D606" s="19"/>
      <c r="E606" s="47">
        <v>43633</v>
      </c>
      <c r="F606" s="47">
        <v>43634</v>
      </c>
      <c r="G606" s="47">
        <v>43647</v>
      </c>
      <c r="H606" s="47">
        <v>43661</v>
      </c>
      <c r="I606" s="47">
        <v>43634</v>
      </c>
      <c r="J606" s="61" t="s">
        <v>12</v>
      </c>
      <c r="K606" s="21"/>
      <c r="L606" s="48" t="s">
        <v>78</v>
      </c>
      <c r="M606" s="21"/>
      <c r="N606" s="22" t="s">
        <v>13</v>
      </c>
      <c r="O606" s="19"/>
      <c r="P606" s="22" t="s">
        <v>70</v>
      </c>
      <c r="Q606" s="38"/>
      <c r="R606" s="19"/>
      <c r="Y606" s="31"/>
      <c r="Z606" s="31"/>
      <c r="AC606" s="31"/>
    </row>
    <row r="607" spans="1:29" s="24" customFormat="1" ht="30" customHeight="1" x14ac:dyDescent="0.2">
      <c r="A607" s="22" t="s">
        <v>696</v>
      </c>
      <c r="B607" s="38" t="s">
        <v>1898</v>
      </c>
      <c r="C607" s="22" t="s">
        <v>47</v>
      </c>
      <c r="D607" s="19"/>
      <c r="E607" s="47">
        <v>43633</v>
      </c>
      <c r="F607" s="47">
        <v>43634</v>
      </c>
      <c r="G607" s="47">
        <v>43647</v>
      </c>
      <c r="H607" s="47">
        <v>43661</v>
      </c>
      <c r="I607" s="47">
        <v>43650</v>
      </c>
      <c r="J607" s="67" t="s">
        <v>12</v>
      </c>
      <c r="K607" s="21"/>
      <c r="L607" s="48" t="s">
        <v>78</v>
      </c>
      <c r="M607" s="21"/>
      <c r="N607" s="22" t="s">
        <v>10</v>
      </c>
      <c r="O607" s="19"/>
      <c r="P607" s="22"/>
      <c r="Q607" s="38"/>
      <c r="R607" s="19"/>
      <c r="Y607" s="31"/>
      <c r="Z607" s="31"/>
      <c r="AC607" s="31"/>
    </row>
    <row r="608" spans="1:29" s="24" customFormat="1" ht="30" customHeight="1" x14ac:dyDescent="0.2">
      <c r="A608" s="22" t="s">
        <v>697</v>
      </c>
      <c r="B608" s="38" t="s">
        <v>1899</v>
      </c>
      <c r="C608" s="22" t="s">
        <v>47</v>
      </c>
      <c r="D608" s="19"/>
      <c r="E608" s="47">
        <v>43633</v>
      </c>
      <c r="F608" s="47">
        <v>43634</v>
      </c>
      <c r="G608" s="47">
        <v>43647</v>
      </c>
      <c r="H608" s="47">
        <v>43661</v>
      </c>
      <c r="I608" s="47">
        <v>43647</v>
      </c>
      <c r="J608" s="61" t="s">
        <v>12</v>
      </c>
      <c r="K608" s="21"/>
      <c r="L608" s="48" t="s">
        <v>78</v>
      </c>
      <c r="M608" s="21"/>
      <c r="N608" s="22" t="s">
        <v>19</v>
      </c>
      <c r="O608" s="19"/>
      <c r="P608" s="22"/>
      <c r="Q608" s="38"/>
      <c r="R608" s="19"/>
      <c r="Y608" s="31"/>
      <c r="Z608" s="31"/>
      <c r="AC608" s="31"/>
    </row>
    <row r="609" spans="1:29" s="24" customFormat="1" ht="30" customHeight="1" x14ac:dyDescent="0.2">
      <c r="A609" s="22" t="s">
        <v>698</v>
      </c>
      <c r="B609" s="38" t="s">
        <v>1900</v>
      </c>
      <c r="C609" s="22" t="s">
        <v>47</v>
      </c>
      <c r="D609" s="19"/>
      <c r="E609" s="47">
        <v>43633</v>
      </c>
      <c r="F609" s="47">
        <v>43634</v>
      </c>
      <c r="G609" s="47">
        <v>43647</v>
      </c>
      <c r="H609" s="47">
        <v>43661</v>
      </c>
      <c r="I609" s="47">
        <v>43650</v>
      </c>
      <c r="J609" s="61" t="s">
        <v>12</v>
      </c>
      <c r="K609" s="21"/>
      <c r="L609" s="48" t="s">
        <v>78</v>
      </c>
      <c r="M609" s="21"/>
      <c r="N609" s="22" t="s">
        <v>10</v>
      </c>
      <c r="O609" s="19"/>
      <c r="P609" s="22"/>
      <c r="Q609" s="38"/>
      <c r="R609" s="19"/>
      <c r="Y609" s="31"/>
      <c r="Z609" s="31"/>
      <c r="AC609" s="31"/>
    </row>
    <row r="610" spans="1:29" s="24" customFormat="1" ht="30" customHeight="1" x14ac:dyDescent="0.2">
      <c r="A610" s="22" t="s">
        <v>699</v>
      </c>
      <c r="B610" s="38" t="s">
        <v>1903</v>
      </c>
      <c r="C610" s="22" t="s">
        <v>47</v>
      </c>
      <c r="D610" s="19"/>
      <c r="E610" s="47">
        <v>43633</v>
      </c>
      <c r="F610" s="47">
        <v>43634</v>
      </c>
      <c r="G610" s="47">
        <v>43647</v>
      </c>
      <c r="H610" s="47">
        <v>43661</v>
      </c>
      <c r="I610" s="47">
        <v>43658</v>
      </c>
      <c r="J610" s="61" t="s">
        <v>12</v>
      </c>
      <c r="K610" s="21"/>
      <c r="L610" s="48" t="s">
        <v>78</v>
      </c>
      <c r="M610" s="21"/>
      <c r="N610" s="22" t="s">
        <v>10</v>
      </c>
      <c r="O610" s="19"/>
      <c r="P610" s="22"/>
      <c r="Q610" s="38"/>
      <c r="R610" s="19"/>
      <c r="Y610" s="31"/>
      <c r="Z610" s="31"/>
      <c r="AC610" s="31"/>
    </row>
    <row r="611" spans="1:29" s="24" customFormat="1" ht="30" customHeight="1" x14ac:dyDescent="0.2">
      <c r="A611" s="22" t="s">
        <v>700</v>
      </c>
      <c r="B611" s="38" t="s">
        <v>1901</v>
      </c>
      <c r="C611" s="22" t="s">
        <v>47</v>
      </c>
      <c r="D611" s="19"/>
      <c r="E611" s="47">
        <v>43634</v>
      </c>
      <c r="F611" s="47">
        <v>43635</v>
      </c>
      <c r="G611" s="47">
        <v>43648</v>
      </c>
      <c r="H611" s="47">
        <v>43662</v>
      </c>
      <c r="I611" s="47">
        <v>43650</v>
      </c>
      <c r="J611" s="61" t="s">
        <v>12</v>
      </c>
      <c r="K611" s="21"/>
      <c r="L611" s="48" t="s">
        <v>78</v>
      </c>
      <c r="M611" s="21"/>
      <c r="N611" s="22" t="s">
        <v>10</v>
      </c>
      <c r="O611" s="19"/>
      <c r="P611" s="22"/>
      <c r="Q611" s="38"/>
      <c r="R611" s="19"/>
      <c r="Y611" s="31"/>
      <c r="Z611" s="31"/>
      <c r="AC611" s="31"/>
    </row>
    <row r="612" spans="1:29" s="24" customFormat="1" ht="30" customHeight="1" x14ac:dyDescent="0.2">
      <c r="A612" s="22" t="s">
        <v>701</v>
      </c>
      <c r="B612" s="38" t="s">
        <v>1902</v>
      </c>
      <c r="C612" s="22" t="s">
        <v>47</v>
      </c>
      <c r="D612" s="19"/>
      <c r="E612" s="47">
        <v>43634</v>
      </c>
      <c r="F612" s="47">
        <v>43635</v>
      </c>
      <c r="G612" s="47">
        <v>43648</v>
      </c>
      <c r="H612" s="47">
        <v>43662</v>
      </c>
      <c r="I612" s="47">
        <v>43647</v>
      </c>
      <c r="J612" s="61" t="s">
        <v>12</v>
      </c>
      <c r="K612" s="21"/>
      <c r="L612" s="48" t="s">
        <v>78</v>
      </c>
      <c r="M612" s="21"/>
      <c r="N612" s="22" t="s">
        <v>10</v>
      </c>
      <c r="O612" s="19"/>
      <c r="P612" s="22"/>
      <c r="Q612" s="38"/>
      <c r="R612" s="19"/>
      <c r="Y612" s="31"/>
      <c r="Z612" s="31"/>
      <c r="AC612" s="31"/>
    </row>
    <row r="613" spans="1:29" s="24" customFormat="1" ht="30" customHeight="1" x14ac:dyDescent="0.2">
      <c r="A613" s="22" t="s">
        <v>702</v>
      </c>
      <c r="B613" s="38" t="s">
        <v>1904</v>
      </c>
      <c r="C613" s="22" t="s">
        <v>47</v>
      </c>
      <c r="D613" s="19"/>
      <c r="E613" s="47">
        <v>43635</v>
      </c>
      <c r="F613" s="47">
        <v>43636</v>
      </c>
      <c r="G613" s="47">
        <v>43649</v>
      </c>
      <c r="H613" s="47">
        <v>43663</v>
      </c>
      <c r="I613" s="47">
        <v>43655</v>
      </c>
      <c r="J613" s="61" t="s">
        <v>12</v>
      </c>
      <c r="K613" s="21"/>
      <c r="L613" s="48" t="s">
        <v>78</v>
      </c>
      <c r="M613" s="21"/>
      <c r="N613" s="22" t="s">
        <v>10</v>
      </c>
      <c r="O613" s="19"/>
      <c r="P613" s="22"/>
      <c r="Q613" s="38"/>
      <c r="R613" s="19"/>
      <c r="Y613" s="31"/>
      <c r="Z613" s="31"/>
      <c r="AC613" s="31"/>
    </row>
    <row r="614" spans="1:29" s="24" customFormat="1" ht="30" customHeight="1" x14ac:dyDescent="0.2">
      <c r="A614" s="22" t="s">
        <v>703</v>
      </c>
      <c r="B614" s="38" t="s">
        <v>1912</v>
      </c>
      <c r="C614" s="22" t="s">
        <v>47</v>
      </c>
      <c r="D614" s="19"/>
      <c r="E614" s="47">
        <v>43635</v>
      </c>
      <c r="F614" s="47">
        <v>43636</v>
      </c>
      <c r="G614" s="47">
        <v>43649</v>
      </c>
      <c r="H614" s="47">
        <v>43663</v>
      </c>
      <c r="I614" s="47">
        <v>43643</v>
      </c>
      <c r="J614" s="61" t="s">
        <v>12</v>
      </c>
      <c r="K614" s="21"/>
      <c r="L614" s="48" t="s">
        <v>78</v>
      </c>
      <c r="M614" s="21"/>
      <c r="N614" s="22" t="s">
        <v>10</v>
      </c>
      <c r="O614" s="19"/>
      <c r="P614" s="22"/>
      <c r="Q614" s="38"/>
      <c r="R614" s="19"/>
      <c r="Y614" s="31"/>
      <c r="Z614" s="31"/>
      <c r="AC614" s="31"/>
    </row>
    <row r="615" spans="1:29" s="24" customFormat="1" ht="30" customHeight="1" x14ac:dyDescent="0.2">
      <c r="A615" s="22" t="s">
        <v>704</v>
      </c>
      <c r="B615" s="38" t="s">
        <v>1913</v>
      </c>
      <c r="C615" s="22" t="s">
        <v>47</v>
      </c>
      <c r="D615" s="19"/>
      <c r="E615" s="47">
        <v>43635</v>
      </c>
      <c r="F615" s="47">
        <v>43636</v>
      </c>
      <c r="G615" s="47">
        <v>43649</v>
      </c>
      <c r="H615" s="47">
        <v>43663</v>
      </c>
      <c r="I615" s="47">
        <v>43663</v>
      </c>
      <c r="J615" s="61" t="s">
        <v>12</v>
      </c>
      <c r="K615" s="21"/>
      <c r="L615" s="48" t="s">
        <v>78</v>
      </c>
      <c r="M615" s="21"/>
      <c r="N615" s="22" t="s">
        <v>10</v>
      </c>
      <c r="O615" s="19"/>
      <c r="P615" s="22"/>
      <c r="Q615" s="38"/>
      <c r="R615" s="19"/>
      <c r="Y615" s="31"/>
      <c r="Z615" s="31"/>
      <c r="AC615" s="31"/>
    </row>
    <row r="616" spans="1:29" s="24" customFormat="1" ht="30" customHeight="1" x14ac:dyDescent="0.2">
      <c r="A616" s="22" t="s">
        <v>705</v>
      </c>
      <c r="B616" s="38" t="s">
        <v>1905</v>
      </c>
      <c r="C616" s="22" t="s">
        <v>47</v>
      </c>
      <c r="D616" s="19"/>
      <c r="E616" s="47">
        <v>43635</v>
      </c>
      <c r="F616" s="47">
        <v>43636</v>
      </c>
      <c r="G616" s="47">
        <v>43649</v>
      </c>
      <c r="H616" s="47">
        <v>43663</v>
      </c>
      <c r="I616" s="47">
        <v>43657</v>
      </c>
      <c r="J616" s="61" t="s">
        <v>12</v>
      </c>
      <c r="K616" s="21"/>
      <c r="L616" s="48" t="s">
        <v>78</v>
      </c>
      <c r="M616" s="21"/>
      <c r="N616" s="22" t="s">
        <v>10</v>
      </c>
      <c r="O616" s="19"/>
      <c r="P616" s="22"/>
      <c r="Q616" s="38"/>
      <c r="R616" s="19"/>
      <c r="Y616" s="31"/>
      <c r="Z616" s="31"/>
      <c r="AC616" s="31"/>
    </row>
    <row r="617" spans="1:29" s="24" customFormat="1" ht="30" customHeight="1" x14ac:dyDescent="0.2">
      <c r="A617" s="22" t="s">
        <v>706</v>
      </c>
      <c r="B617" s="38" t="s">
        <v>1906</v>
      </c>
      <c r="C617" s="22" t="s">
        <v>47</v>
      </c>
      <c r="D617" s="19"/>
      <c r="E617" s="47">
        <v>43636</v>
      </c>
      <c r="F617" s="47">
        <v>43637</v>
      </c>
      <c r="G617" s="47">
        <v>43650</v>
      </c>
      <c r="H617" s="47">
        <v>43664</v>
      </c>
      <c r="I617" s="47">
        <v>43647</v>
      </c>
      <c r="J617" s="61" t="s">
        <v>12</v>
      </c>
      <c r="K617" s="21"/>
      <c r="L617" s="48" t="s">
        <v>78</v>
      </c>
      <c r="M617" s="21"/>
      <c r="N617" s="22" t="s">
        <v>10</v>
      </c>
      <c r="O617" s="19"/>
      <c r="P617" s="22"/>
      <c r="Q617" s="38"/>
      <c r="R617" s="19"/>
      <c r="Y617" s="31"/>
      <c r="Z617" s="31"/>
      <c r="AC617" s="31"/>
    </row>
    <row r="618" spans="1:29" s="24" customFormat="1" ht="30" customHeight="1" x14ac:dyDescent="0.2">
      <c r="A618" s="22" t="s">
        <v>707</v>
      </c>
      <c r="B618" s="38" t="s">
        <v>1907</v>
      </c>
      <c r="C618" s="22" t="s">
        <v>47</v>
      </c>
      <c r="D618" s="19"/>
      <c r="E618" s="47">
        <v>43636</v>
      </c>
      <c r="F618" s="47">
        <v>43637</v>
      </c>
      <c r="G618" s="47">
        <v>43650</v>
      </c>
      <c r="H618" s="47">
        <v>43664</v>
      </c>
      <c r="I618" s="47">
        <v>43650</v>
      </c>
      <c r="J618" s="61" t="s">
        <v>12</v>
      </c>
      <c r="K618" s="21"/>
      <c r="L618" s="48" t="s">
        <v>78</v>
      </c>
      <c r="M618" s="21"/>
      <c r="N618" s="22" t="s">
        <v>10</v>
      </c>
      <c r="O618" s="19"/>
      <c r="P618" s="22"/>
      <c r="Q618" s="38"/>
      <c r="R618" s="19"/>
      <c r="Y618" s="31"/>
      <c r="Z618" s="31"/>
      <c r="AC618" s="31"/>
    </row>
    <row r="619" spans="1:29" s="24" customFormat="1" ht="30" customHeight="1" x14ac:dyDescent="0.2">
      <c r="A619" s="22" t="s">
        <v>708</v>
      </c>
      <c r="B619" s="38" t="s">
        <v>1908</v>
      </c>
      <c r="C619" s="22" t="s">
        <v>47</v>
      </c>
      <c r="D619" s="19"/>
      <c r="E619" s="47">
        <v>43636</v>
      </c>
      <c r="F619" s="47">
        <v>43637</v>
      </c>
      <c r="G619" s="47">
        <v>43650</v>
      </c>
      <c r="H619" s="47">
        <v>43664</v>
      </c>
      <c r="I619" s="47">
        <v>43647</v>
      </c>
      <c r="J619" s="61" t="s">
        <v>12</v>
      </c>
      <c r="K619" s="21"/>
      <c r="L619" s="48" t="s">
        <v>78</v>
      </c>
      <c r="M619" s="21"/>
      <c r="N619" s="22" t="s">
        <v>10</v>
      </c>
      <c r="O619" s="19"/>
      <c r="P619" s="22"/>
      <c r="Q619" s="38"/>
      <c r="R619" s="19"/>
      <c r="Y619" s="31"/>
      <c r="Z619" s="31"/>
      <c r="AC619" s="31"/>
    </row>
    <row r="620" spans="1:29" s="24" customFormat="1" ht="30" customHeight="1" x14ac:dyDescent="0.2">
      <c r="A620" s="22" t="s">
        <v>709</v>
      </c>
      <c r="B620" s="38" t="s">
        <v>1914</v>
      </c>
      <c r="C620" s="22" t="s">
        <v>47</v>
      </c>
      <c r="D620" s="19"/>
      <c r="E620" s="47">
        <v>43636</v>
      </c>
      <c r="F620" s="47">
        <v>43637</v>
      </c>
      <c r="G620" s="47">
        <v>43650</v>
      </c>
      <c r="H620" s="47">
        <v>43664</v>
      </c>
      <c r="I620" s="47">
        <v>43658</v>
      </c>
      <c r="J620" s="61" t="s">
        <v>12</v>
      </c>
      <c r="K620" s="21"/>
      <c r="L620" s="48" t="s">
        <v>78</v>
      </c>
      <c r="M620" s="21"/>
      <c r="N620" s="22" t="s">
        <v>10</v>
      </c>
      <c r="O620" s="19"/>
      <c r="P620" s="22"/>
      <c r="Q620" s="38"/>
      <c r="R620" s="19"/>
      <c r="Y620" s="31"/>
      <c r="Z620" s="31"/>
      <c r="AC620" s="31"/>
    </row>
    <row r="621" spans="1:29" s="24" customFormat="1" ht="30" customHeight="1" x14ac:dyDescent="0.2">
      <c r="A621" s="22" t="s">
        <v>710</v>
      </c>
      <c r="B621" s="38" t="s">
        <v>1909</v>
      </c>
      <c r="C621" s="22" t="s">
        <v>47</v>
      </c>
      <c r="D621" s="19"/>
      <c r="E621" s="47">
        <v>43636</v>
      </c>
      <c r="F621" s="47">
        <v>43637</v>
      </c>
      <c r="G621" s="47">
        <v>43650</v>
      </c>
      <c r="H621" s="47">
        <v>43664</v>
      </c>
      <c r="I621" s="47">
        <v>43650</v>
      </c>
      <c r="J621" s="61" t="s">
        <v>12</v>
      </c>
      <c r="K621" s="21"/>
      <c r="L621" s="48" t="s">
        <v>78</v>
      </c>
      <c r="M621" s="21"/>
      <c r="N621" s="22" t="s">
        <v>10</v>
      </c>
      <c r="O621" s="19"/>
      <c r="P621" s="22"/>
      <c r="Q621" s="38"/>
      <c r="R621" s="19"/>
      <c r="Y621" s="31"/>
      <c r="Z621" s="31"/>
      <c r="AC621" s="31"/>
    </row>
    <row r="622" spans="1:29" s="24" customFormat="1" ht="30" customHeight="1" x14ac:dyDescent="0.2">
      <c r="A622" s="22" t="s">
        <v>711</v>
      </c>
      <c r="B622" s="38" t="s">
        <v>1911</v>
      </c>
      <c r="C622" s="22" t="s">
        <v>47</v>
      </c>
      <c r="D622" s="19"/>
      <c r="E622" s="47">
        <v>43635</v>
      </c>
      <c r="F622" s="47">
        <v>43636</v>
      </c>
      <c r="G622" s="47">
        <v>43649</v>
      </c>
      <c r="H622" s="47">
        <v>43663</v>
      </c>
      <c r="I622" s="47">
        <v>43647</v>
      </c>
      <c r="J622" s="61" t="s">
        <v>12</v>
      </c>
      <c r="K622" s="21"/>
      <c r="L622" s="48" t="s">
        <v>78</v>
      </c>
      <c r="M622" s="21"/>
      <c r="N622" s="22" t="s">
        <v>10</v>
      </c>
      <c r="O622" s="19"/>
      <c r="P622" s="22"/>
      <c r="Q622" s="38"/>
      <c r="R622" s="19"/>
      <c r="Y622" s="31"/>
      <c r="Z622" s="31"/>
      <c r="AC622" s="31"/>
    </row>
    <row r="623" spans="1:29" s="24" customFormat="1" ht="30" customHeight="1" x14ac:dyDescent="0.2">
      <c r="A623" s="22" t="s">
        <v>712</v>
      </c>
      <c r="B623" s="38" t="s">
        <v>1915</v>
      </c>
      <c r="C623" s="22" t="s">
        <v>47</v>
      </c>
      <c r="D623" s="19"/>
      <c r="E623" s="47">
        <v>43637</v>
      </c>
      <c r="F623" s="47">
        <v>43640</v>
      </c>
      <c r="G623" s="47">
        <v>43651</v>
      </c>
      <c r="H623" s="47">
        <v>43665</v>
      </c>
      <c r="I623" s="47">
        <v>43655</v>
      </c>
      <c r="J623" s="61" t="s">
        <v>12</v>
      </c>
      <c r="K623" s="21"/>
      <c r="L623" s="48" t="s">
        <v>78</v>
      </c>
      <c r="M623" s="21"/>
      <c r="N623" s="22" t="s">
        <v>10</v>
      </c>
      <c r="O623" s="19"/>
      <c r="P623" s="22"/>
      <c r="Q623" s="38"/>
      <c r="R623" s="19"/>
      <c r="Y623" s="31"/>
      <c r="Z623" s="31"/>
      <c r="AC623" s="31"/>
    </row>
    <row r="624" spans="1:29" s="24" customFormat="1" ht="30" customHeight="1" x14ac:dyDescent="0.2">
      <c r="A624" s="22" t="s">
        <v>713</v>
      </c>
      <c r="B624" s="38" t="s">
        <v>1916</v>
      </c>
      <c r="C624" s="22" t="s">
        <v>47</v>
      </c>
      <c r="D624" s="19"/>
      <c r="E624" s="47">
        <v>43637</v>
      </c>
      <c r="F624" s="47">
        <v>43640</v>
      </c>
      <c r="G624" s="47">
        <v>43651</v>
      </c>
      <c r="H624" s="47">
        <v>43665</v>
      </c>
      <c r="I624" s="47">
        <v>43647</v>
      </c>
      <c r="J624" s="67" t="s">
        <v>12</v>
      </c>
      <c r="K624" s="21"/>
      <c r="L624" s="48" t="s">
        <v>78</v>
      </c>
      <c r="M624" s="21"/>
      <c r="N624" s="22" t="s">
        <v>10</v>
      </c>
      <c r="O624" s="19"/>
      <c r="P624" s="22"/>
      <c r="Q624" s="38"/>
      <c r="R624" s="19"/>
      <c r="Y624" s="31"/>
      <c r="Z624" s="31"/>
      <c r="AC624" s="31"/>
    </row>
    <row r="625" spans="1:29" s="24" customFormat="1" ht="30" customHeight="1" x14ac:dyDescent="0.2">
      <c r="A625" s="22" t="s">
        <v>714</v>
      </c>
      <c r="B625" s="38" t="s">
        <v>1391</v>
      </c>
      <c r="C625" s="22" t="s">
        <v>47</v>
      </c>
      <c r="D625" s="19"/>
      <c r="E625" s="47">
        <v>43640</v>
      </c>
      <c r="F625" s="47">
        <v>43641</v>
      </c>
      <c r="G625" s="47">
        <v>43654</v>
      </c>
      <c r="H625" s="47">
        <v>43668</v>
      </c>
      <c r="I625" s="47">
        <v>43640</v>
      </c>
      <c r="J625" s="61" t="s">
        <v>12</v>
      </c>
      <c r="K625" s="21"/>
      <c r="L625" s="48" t="s">
        <v>78</v>
      </c>
      <c r="M625" s="21"/>
      <c r="N625" s="22" t="s">
        <v>13</v>
      </c>
      <c r="O625" s="19"/>
      <c r="P625" s="22" t="s">
        <v>17</v>
      </c>
      <c r="Q625" s="38"/>
      <c r="R625" s="19"/>
      <c r="Y625" s="31"/>
      <c r="Z625" s="31"/>
      <c r="AC625" s="31"/>
    </row>
    <row r="626" spans="1:29" s="24" customFormat="1" ht="30" customHeight="1" x14ac:dyDescent="0.2">
      <c r="A626" s="22" t="s">
        <v>715</v>
      </c>
      <c r="B626" s="38" t="s">
        <v>1917</v>
      </c>
      <c r="C626" s="22" t="s">
        <v>47</v>
      </c>
      <c r="D626" s="19"/>
      <c r="E626" s="47">
        <v>43640</v>
      </c>
      <c r="F626" s="47">
        <v>43641</v>
      </c>
      <c r="G626" s="47">
        <v>43654</v>
      </c>
      <c r="H626" s="47">
        <v>43668</v>
      </c>
      <c r="I626" s="47">
        <v>43662</v>
      </c>
      <c r="J626" s="61" t="s">
        <v>12</v>
      </c>
      <c r="K626" s="21"/>
      <c r="L626" s="48" t="s">
        <v>78</v>
      </c>
      <c r="M626" s="21"/>
      <c r="N626" s="22" t="s">
        <v>10</v>
      </c>
      <c r="O626" s="19"/>
      <c r="P626" s="22"/>
      <c r="Q626" s="38"/>
      <c r="R626" s="19"/>
      <c r="Y626" s="31"/>
      <c r="Z626" s="31"/>
      <c r="AC626" s="31"/>
    </row>
    <row r="627" spans="1:29" s="24" customFormat="1" ht="30" customHeight="1" x14ac:dyDescent="0.2">
      <c r="A627" s="22" t="s">
        <v>716</v>
      </c>
      <c r="B627" s="38" t="s">
        <v>1918</v>
      </c>
      <c r="C627" s="22" t="s">
        <v>47</v>
      </c>
      <c r="D627" s="19"/>
      <c r="E627" s="47" t="s">
        <v>25</v>
      </c>
      <c r="F627" s="47" t="s">
        <v>25</v>
      </c>
      <c r="G627" s="47" t="s">
        <v>25</v>
      </c>
      <c r="H627" s="47" t="s">
        <v>25</v>
      </c>
      <c r="I627" s="47" t="s">
        <v>25</v>
      </c>
      <c r="J627" s="61" t="s">
        <v>25</v>
      </c>
      <c r="K627" s="21"/>
      <c r="L627" s="48" t="s">
        <v>79</v>
      </c>
      <c r="M627" s="21"/>
      <c r="N627" s="22" t="s">
        <v>25</v>
      </c>
      <c r="O627" s="19"/>
      <c r="P627" s="22"/>
      <c r="Q627" s="38" t="s">
        <v>2242</v>
      </c>
      <c r="R627" s="19"/>
      <c r="Y627" s="31"/>
      <c r="Z627" s="31"/>
      <c r="AC627" s="31"/>
    </row>
    <row r="628" spans="1:29" s="24" customFormat="1" ht="30" customHeight="1" x14ac:dyDescent="0.2">
      <c r="A628" s="22" t="s">
        <v>717</v>
      </c>
      <c r="B628" s="38" t="s">
        <v>1919</v>
      </c>
      <c r="C628" s="22" t="s">
        <v>47</v>
      </c>
      <c r="D628" s="19"/>
      <c r="E628" s="47">
        <v>43641</v>
      </c>
      <c r="F628" s="47">
        <v>43642</v>
      </c>
      <c r="G628" s="47">
        <v>43655</v>
      </c>
      <c r="H628" s="47">
        <v>43669</v>
      </c>
      <c r="I628" s="47">
        <v>43650</v>
      </c>
      <c r="J628" s="67" t="s">
        <v>12</v>
      </c>
      <c r="K628" s="21"/>
      <c r="L628" s="48" t="s">
        <v>78</v>
      </c>
      <c r="M628" s="21"/>
      <c r="N628" s="22" t="s">
        <v>10</v>
      </c>
      <c r="O628" s="19"/>
      <c r="P628" s="22"/>
      <c r="Q628" s="38"/>
      <c r="R628" s="19"/>
      <c r="Y628" s="31"/>
      <c r="Z628" s="31"/>
      <c r="AC628" s="31"/>
    </row>
    <row r="629" spans="1:29" s="24" customFormat="1" ht="30" customHeight="1" x14ac:dyDescent="0.2">
      <c r="A629" s="22" t="s">
        <v>718</v>
      </c>
      <c r="B629" s="38" t="s">
        <v>1920</v>
      </c>
      <c r="C629" s="22" t="s">
        <v>47</v>
      </c>
      <c r="D629" s="19"/>
      <c r="E629" s="47">
        <v>43641</v>
      </c>
      <c r="F629" s="47">
        <v>43642</v>
      </c>
      <c r="G629" s="47">
        <v>43655</v>
      </c>
      <c r="H629" s="47">
        <v>43669</v>
      </c>
      <c r="I629" s="47">
        <v>43650</v>
      </c>
      <c r="J629" s="67" t="s">
        <v>12</v>
      </c>
      <c r="K629" s="21"/>
      <c r="L629" s="48" t="s">
        <v>78</v>
      </c>
      <c r="M629" s="21"/>
      <c r="N629" s="22" t="s">
        <v>10</v>
      </c>
      <c r="O629" s="19"/>
      <c r="P629" s="22"/>
      <c r="Q629" s="38"/>
      <c r="R629" s="19"/>
      <c r="Y629" s="31"/>
      <c r="Z629" s="31"/>
      <c r="AC629" s="31"/>
    </row>
    <row r="630" spans="1:29" s="24" customFormat="1" ht="30" customHeight="1" x14ac:dyDescent="0.2">
      <c r="A630" s="22" t="s">
        <v>719</v>
      </c>
      <c r="B630" s="38" t="s">
        <v>1921</v>
      </c>
      <c r="C630" s="22" t="s">
        <v>47</v>
      </c>
      <c r="D630" s="19"/>
      <c r="E630" s="47">
        <v>43641</v>
      </c>
      <c r="F630" s="47">
        <v>43642</v>
      </c>
      <c r="G630" s="47">
        <v>43655</v>
      </c>
      <c r="H630" s="47">
        <v>43669</v>
      </c>
      <c r="I630" s="47">
        <v>43647</v>
      </c>
      <c r="J630" s="67" t="s">
        <v>12</v>
      </c>
      <c r="K630" s="21"/>
      <c r="L630" s="48" t="s">
        <v>78</v>
      </c>
      <c r="M630" s="21"/>
      <c r="N630" s="22" t="s">
        <v>10</v>
      </c>
      <c r="O630" s="19"/>
      <c r="P630" s="22"/>
      <c r="Q630" s="38"/>
      <c r="R630" s="19"/>
      <c r="Y630" s="31"/>
      <c r="Z630" s="31"/>
      <c r="AC630" s="31"/>
    </row>
    <row r="631" spans="1:29" s="24" customFormat="1" ht="30" customHeight="1" x14ac:dyDescent="0.2">
      <c r="A631" s="22" t="s">
        <v>720</v>
      </c>
      <c r="B631" s="38" t="s">
        <v>1922</v>
      </c>
      <c r="C631" s="22" t="s">
        <v>47</v>
      </c>
      <c r="D631" s="19"/>
      <c r="E631" s="47">
        <v>43641</v>
      </c>
      <c r="F631" s="47">
        <v>43642</v>
      </c>
      <c r="G631" s="47">
        <v>43655</v>
      </c>
      <c r="H631" s="47">
        <v>43669</v>
      </c>
      <c r="I631" s="47">
        <v>43650</v>
      </c>
      <c r="J631" s="67" t="s">
        <v>12</v>
      </c>
      <c r="K631" s="21"/>
      <c r="L631" s="48" t="s">
        <v>78</v>
      </c>
      <c r="M631" s="21"/>
      <c r="N631" s="22" t="s">
        <v>19</v>
      </c>
      <c r="O631" s="19"/>
      <c r="P631" s="22"/>
      <c r="Q631" s="38"/>
      <c r="R631" s="19"/>
      <c r="Y631" s="31"/>
      <c r="Z631" s="31"/>
      <c r="AC631" s="31"/>
    </row>
    <row r="632" spans="1:29" s="24" customFormat="1" ht="30" customHeight="1" x14ac:dyDescent="0.2">
      <c r="A632" s="22" t="s">
        <v>721</v>
      </c>
      <c r="B632" s="38" t="s">
        <v>1923</v>
      </c>
      <c r="C632" s="22" t="s">
        <v>47</v>
      </c>
      <c r="D632" s="19"/>
      <c r="E632" s="47">
        <v>43641</v>
      </c>
      <c r="F632" s="47">
        <v>43642</v>
      </c>
      <c r="G632" s="47">
        <v>43655</v>
      </c>
      <c r="H632" s="47">
        <v>43669</v>
      </c>
      <c r="I632" s="47">
        <v>43663</v>
      </c>
      <c r="J632" s="67" t="s">
        <v>12</v>
      </c>
      <c r="K632" s="21"/>
      <c r="L632" s="48" t="s">
        <v>78</v>
      </c>
      <c r="M632" s="21"/>
      <c r="N632" s="22" t="s">
        <v>10</v>
      </c>
      <c r="O632" s="19"/>
      <c r="P632" s="22"/>
      <c r="Q632" s="38"/>
      <c r="R632" s="19"/>
      <c r="Y632" s="31"/>
      <c r="Z632" s="31"/>
      <c r="AC632" s="31"/>
    </row>
    <row r="633" spans="1:29" s="24" customFormat="1" ht="30" customHeight="1" x14ac:dyDescent="0.2">
      <c r="A633" s="22" t="s">
        <v>722</v>
      </c>
      <c r="B633" s="38" t="s">
        <v>1924</v>
      </c>
      <c r="C633" s="22" t="s">
        <v>47</v>
      </c>
      <c r="D633" s="19"/>
      <c r="E633" s="47">
        <v>43642</v>
      </c>
      <c r="F633" s="47">
        <v>43643</v>
      </c>
      <c r="G633" s="47">
        <v>43656</v>
      </c>
      <c r="H633" s="47">
        <v>43670</v>
      </c>
      <c r="I633" s="47">
        <v>43662</v>
      </c>
      <c r="J633" s="67" t="s">
        <v>12</v>
      </c>
      <c r="K633" s="21"/>
      <c r="L633" s="48" t="s">
        <v>78</v>
      </c>
      <c r="M633" s="21"/>
      <c r="N633" s="22" t="s">
        <v>10</v>
      </c>
      <c r="O633" s="19"/>
      <c r="P633" s="22"/>
      <c r="Q633" s="38"/>
      <c r="R633" s="19"/>
      <c r="Y633" s="31"/>
      <c r="Z633" s="31"/>
      <c r="AC633" s="31"/>
    </row>
    <row r="634" spans="1:29" s="24" customFormat="1" ht="30" customHeight="1" x14ac:dyDescent="0.2">
      <c r="A634" s="22" t="s">
        <v>723</v>
      </c>
      <c r="B634" s="38" t="s">
        <v>2148</v>
      </c>
      <c r="C634" s="22" t="s">
        <v>47</v>
      </c>
      <c r="D634" s="19"/>
      <c r="E634" s="47">
        <v>43642</v>
      </c>
      <c r="F634" s="47">
        <v>43643</v>
      </c>
      <c r="G634" s="47">
        <v>43656</v>
      </c>
      <c r="H634" s="47">
        <v>43670</v>
      </c>
      <c r="I634" s="47">
        <v>43648</v>
      </c>
      <c r="J634" s="67" t="s">
        <v>12</v>
      </c>
      <c r="K634" s="21"/>
      <c r="L634" s="48" t="s">
        <v>78</v>
      </c>
      <c r="M634" s="21"/>
      <c r="N634" s="22" t="s">
        <v>10</v>
      </c>
      <c r="O634" s="19"/>
      <c r="P634" s="22"/>
      <c r="Q634" s="38"/>
      <c r="R634" s="19"/>
      <c r="Y634" s="31"/>
      <c r="Z634" s="31"/>
      <c r="AC634" s="31"/>
    </row>
    <row r="635" spans="1:29" s="24" customFormat="1" ht="30" customHeight="1" x14ac:dyDescent="0.2">
      <c r="A635" s="22" t="s">
        <v>724</v>
      </c>
      <c r="B635" s="38" t="s">
        <v>1925</v>
      </c>
      <c r="C635" s="22" t="s">
        <v>47</v>
      </c>
      <c r="D635" s="19"/>
      <c r="E635" s="47">
        <v>43643</v>
      </c>
      <c r="F635" s="47">
        <v>43644</v>
      </c>
      <c r="G635" s="47">
        <v>43657</v>
      </c>
      <c r="H635" s="47">
        <v>43671</v>
      </c>
      <c r="I635" s="47">
        <v>43648</v>
      </c>
      <c r="J635" s="61" t="s">
        <v>12</v>
      </c>
      <c r="K635" s="21"/>
      <c r="L635" s="48" t="s">
        <v>78</v>
      </c>
      <c r="M635" s="21"/>
      <c r="N635" s="22" t="s">
        <v>10</v>
      </c>
      <c r="O635" s="19"/>
      <c r="P635" s="22"/>
      <c r="Q635" s="38"/>
      <c r="R635" s="19"/>
      <c r="Y635" s="31"/>
      <c r="Z635" s="31"/>
      <c r="AC635" s="31"/>
    </row>
    <row r="636" spans="1:29" s="24" customFormat="1" ht="30" customHeight="1" x14ac:dyDescent="0.2">
      <c r="A636" s="22" t="s">
        <v>725</v>
      </c>
      <c r="B636" s="38" t="s">
        <v>1926</v>
      </c>
      <c r="C636" s="22" t="s">
        <v>47</v>
      </c>
      <c r="D636" s="19"/>
      <c r="E636" s="47">
        <v>43643</v>
      </c>
      <c r="F636" s="47">
        <v>43644</v>
      </c>
      <c r="G636" s="47">
        <v>43657</v>
      </c>
      <c r="H636" s="47">
        <v>43671</v>
      </c>
      <c r="I636" s="47">
        <v>43657</v>
      </c>
      <c r="J636" s="67" t="s">
        <v>12</v>
      </c>
      <c r="K636" s="21"/>
      <c r="L636" s="48" t="s">
        <v>78</v>
      </c>
      <c r="M636" s="21"/>
      <c r="N636" s="22" t="s">
        <v>10</v>
      </c>
      <c r="O636" s="19"/>
      <c r="P636" s="22"/>
      <c r="Q636" s="38"/>
      <c r="R636" s="19"/>
      <c r="Y636" s="31"/>
      <c r="Z636" s="31"/>
      <c r="AC636" s="31"/>
    </row>
    <row r="637" spans="1:29" s="24" customFormat="1" ht="30" customHeight="1" x14ac:dyDescent="0.2">
      <c r="A637" s="22" t="s">
        <v>726</v>
      </c>
      <c r="B637" s="38" t="s">
        <v>1927</v>
      </c>
      <c r="C637" s="22" t="s">
        <v>47</v>
      </c>
      <c r="D637" s="19"/>
      <c r="E637" s="47">
        <v>43643</v>
      </c>
      <c r="F637" s="47">
        <v>43644</v>
      </c>
      <c r="G637" s="47">
        <v>43657</v>
      </c>
      <c r="H637" s="47">
        <v>43671</v>
      </c>
      <c r="I637" s="47">
        <v>43658</v>
      </c>
      <c r="J637" s="61" t="s">
        <v>12</v>
      </c>
      <c r="K637" s="21"/>
      <c r="L637" s="48" t="s">
        <v>78</v>
      </c>
      <c r="M637" s="21"/>
      <c r="N637" s="22" t="s">
        <v>13</v>
      </c>
      <c r="O637" s="19"/>
      <c r="P637" s="22" t="s">
        <v>16</v>
      </c>
      <c r="Q637" s="38"/>
      <c r="R637" s="19"/>
      <c r="Y637" s="31"/>
      <c r="Z637" s="31"/>
      <c r="AC637" s="31"/>
    </row>
    <row r="638" spans="1:29" s="24" customFormat="1" ht="30" customHeight="1" x14ac:dyDescent="0.2">
      <c r="A638" s="22" t="s">
        <v>727</v>
      </c>
      <c r="B638" s="38" t="s">
        <v>1928</v>
      </c>
      <c r="C638" s="22" t="s">
        <v>47</v>
      </c>
      <c r="D638" s="19"/>
      <c r="E638" s="47" t="s">
        <v>25</v>
      </c>
      <c r="F638" s="47" t="s">
        <v>25</v>
      </c>
      <c r="G638" s="47" t="s">
        <v>25</v>
      </c>
      <c r="H638" s="47" t="s">
        <v>25</v>
      </c>
      <c r="I638" s="47" t="s">
        <v>25</v>
      </c>
      <c r="J638" s="67" t="s">
        <v>25</v>
      </c>
      <c r="K638" s="21"/>
      <c r="L638" s="48" t="s">
        <v>79</v>
      </c>
      <c r="M638" s="21"/>
      <c r="N638" s="22" t="s">
        <v>25</v>
      </c>
      <c r="O638" s="19"/>
      <c r="P638" s="22"/>
      <c r="Q638" s="38" t="s">
        <v>2003</v>
      </c>
      <c r="R638" s="19"/>
      <c r="Y638" s="31"/>
      <c r="Z638" s="31"/>
      <c r="AC638" s="31"/>
    </row>
    <row r="639" spans="1:29" s="24" customFormat="1" ht="30" customHeight="1" x14ac:dyDescent="0.2">
      <c r="A639" s="22" t="s">
        <v>728</v>
      </c>
      <c r="B639" s="38" t="s">
        <v>1929</v>
      </c>
      <c r="C639" s="22" t="s">
        <v>47</v>
      </c>
      <c r="D639" s="19"/>
      <c r="E639" s="47">
        <v>43644</v>
      </c>
      <c r="F639" s="47">
        <v>43647</v>
      </c>
      <c r="G639" s="47">
        <v>43658</v>
      </c>
      <c r="H639" s="47">
        <v>43672</v>
      </c>
      <c r="I639" s="47">
        <v>43650</v>
      </c>
      <c r="J639" s="67" t="s">
        <v>12</v>
      </c>
      <c r="K639" s="21"/>
      <c r="L639" s="48" t="s">
        <v>78</v>
      </c>
      <c r="M639" s="21"/>
      <c r="N639" s="22" t="s">
        <v>10</v>
      </c>
      <c r="O639" s="19"/>
      <c r="P639" s="22"/>
      <c r="Q639" s="38"/>
      <c r="R639" s="19"/>
      <c r="Y639" s="31"/>
      <c r="Z639" s="31"/>
      <c r="AC639" s="31"/>
    </row>
    <row r="640" spans="1:29" s="24" customFormat="1" ht="30" customHeight="1" x14ac:dyDescent="0.2">
      <c r="A640" s="22" t="s">
        <v>729</v>
      </c>
      <c r="B640" s="38" t="s">
        <v>1930</v>
      </c>
      <c r="C640" s="22" t="s">
        <v>48</v>
      </c>
      <c r="D640" s="19"/>
      <c r="E640" s="47">
        <v>43647</v>
      </c>
      <c r="F640" s="47">
        <v>43648</v>
      </c>
      <c r="G640" s="47">
        <v>43661</v>
      </c>
      <c r="H640" s="47">
        <v>43675</v>
      </c>
      <c r="I640" s="47">
        <v>43657</v>
      </c>
      <c r="J640" s="67" t="s">
        <v>12</v>
      </c>
      <c r="K640" s="21"/>
      <c r="L640" s="48" t="s">
        <v>78</v>
      </c>
      <c r="M640" s="21"/>
      <c r="N640" s="22" t="s">
        <v>10</v>
      </c>
      <c r="O640" s="19"/>
      <c r="P640" s="22"/>
      <c r="Q640" s="38"/>
      <c r="R640" s="19"/>
      <c r="Y640" s="31"/>
      <c r="Z640" s="31"/>
      <c r="AC640" s="31"/>
    </row>
    <row r="641" spans="1:30" s="24" customFormat="1" ht="30" customHeight="1" x14ac:dyDescent="0.2">
      <c r="A641" s="22" t="s">
        <v>730</v>
      </c>
      <c r="B641" s="38" t="s">
        <v>2549</v>
      </c>
      <c r="C641" s="22" t="s">
        <v>48</v>
      </c>
      <c r="D641" s="19"/>
      <c r="E641" s="47" t="s">
        <v>25</v>
      </c>
      <c r="F641" s="47" t="s">
        <v>25</v>
      </c>
      <c r="G641" s="47" t="s">
        <v>25</v>
      </c>
      <c r="H641" s="47" t="s">
        <v>25</v>
      </c>
      <c r="I641" s="47" t="s">
        <v>25</v>
      </c>
      <c r="J641" s="67" t="s">
        <v>25</v>
      </c>
      <c r="K641" s="21"/>
      <c r="L641" s="48" t="s">
        <v>79</v>
      </c>
      <c r="M641" s="21"/>
      <c r="N641" s="22" t="s">
        <v>25</v>
      </c>
      <c r="O641" s="19"/>
      <c r="P641" s="22"/>
      <c r="Q641" s="38" t="s">
        <v>2328</v>
      </c>
      <c r="R641" s="19"/>
      <c r="Y641" s="31"/>
      <c r="Z641" s="31"/>
      <c r="AC641" s="31"/>
    </row>
    <row r="642" spans="1:30" s="24" customFormat="1" ht="30" customHeight="1" x14ac:dyDescent="0.2">
      <c r="A642" s="22" t="s">
        <v>731</v>
      </c>
      <c r="B642" s="38" t="s">
        <v>1931</v>
      </c>
      <c r="C642" s="22" t="s">
        <v>48</v>
      </c>
      <c r="D642" s="19"/>
      <c r="E642" s="47">
        <v>43647</v>
      </c>
      <c r="F642" s="47">
        <v>43648</v>
      </c>
      <c r="G642" s="47">
        <v>43661</v>
      </c>
      <c r="H642" s="47">
        <v>43675</v>
      </c>
      <c r="I642" s="47">
        <v>43650</v>
      </c>
      <c r="J642" s="67" t="s">
        <v>12</v>
      </c>
      <c r="K642" s="21"/>
      <c r="L642" s="48" t="s">
        <v>78</v>
      </c>
      <c r="M642" s="21"/>
      <c r="N642" s="22" t="s">
        <v>10</v>
      </c>
      <c r="O642" s="19"/>
      <c r="P642" s="22"/>
      <c r="Q642" s="38"/>
      <c r="R642" s="19"/>
      <c r="Y642" s="31"/>
      <c r="Z642" s="31"/>
      <c r="AC642" s="31"/>
    </row>
    <row r="643" spans="1:30" s="24" customFormat="1" ht="30" customHeight="1" x14ac:dyDescent="0.2">
      <c r="A643" s="22" t="s">
        <v>732</v>
      </c>
      <c r="B643" s="38" t="s">
        <v>1932</v>
      </c>
      <c r="C643" s="22" t="s">
        <v>48</v>
      </c>
      <c r="D643" s="19"/>
      <c r="E643" s="47">
        <v>43647</v>
      </c>
      <c r="F643" s="47">
        <v>43648</v>
      </c>
      <c r="G643" s="47">
        <v>43661</v>
      </c>
      <c r="H643" s="47">
        <v>43675</v>
      </c>
      <c r="I643" s="47">
        <v>43662</v>
      </c>
      <c r="J643" s="67" t="s">
        <v>12</v>
      </c>
      <c r="K643" s="21"/>
      <c r="L643" s="48" t="s">
        <v>78</v>
      </c>
      <c r="M643" s="21"/>
      <c r="N643" s="22" t="s">
        <v>10</v>
      </c>
      <c r="O643" s="19"/>
      <c r="P643" s="22"/>
      <c r="Q643" s="38"/>
      <c r="R643" s="19"/>
      <c r="Y643" s="31"/>
      <c r="Z643" s="31"/>
      <c r="AC643" s="31"/>
    </row>
    <row r="644" spans="1:30" s="24" customFormat="1" ht="30" customHeight="1" x14ac:dyDescent="0.2">
      <c r="A644" s="22" t="s">
        <v>733</v>
      </c>
      <c r="B644" s="38" t="s">
        <v>1933</v>
      </c>
      <c r="C644" s="22" t="s">
        <v>48</v>
      </c>
      <c r="D644" s="19"/>
      <c r="E644" s="47">
        <v>43647</v>
      </c>
      <c r="F644" s="47">
        <v>43648</v>
      </c>
      <c r="G644" s="47">
        <v>43661</v>
      </c>
      <c r="H644" s="47">
        <v>43675</v>
      </c>
      <c r="I644" s="47">
        <v>43675</v>
      </c>
      <c r="J644" s="67" t="s">
        <v>12</v>
      </c>
      <c r="K644" s="21"/>
      <c r="L644" s="48" t="s">
        <v>78</v>
      </c>
      <c r="M644" s="21"/>
      <c r="N644" s="22" t="s">
        <v>10</v>
      </c>
      <c r="O644" s="19"/>
      <c r="P644" s="22"/>
      <c r="Q644" s="38"/>
      <c r="R644" s="19"/>
      <c r="Y644" s="31"/>
      <c r="Z644" s="31"/>
      <c r="AC644" s="31"/>
    </row>
    <row r="645" spans="1:30" s="24" customFormat="1" ht="30" customHeight="1" x14ac:dyDescent="0.2">
      <c r="A645" s="22" t="s">
        <v>734</v>
      </c>
      <c r="B645" s="38" t="s">
        <v>1934</v>
      </c>
      <c r="C645" s="22" t="s">
        <v>48</v>
      </c>
      <c r="D645" s="19"/>
      <c r="E645" s="47">
        <v>43647</v>
      </c>
      <c r="F645" s="47">
        <v>43648</v>
      </c>
      <c r="G645" s="47">
        <v>43661</v>
      </c>
      <c r="H645" s="47">
        <v>43675</v>
      </c>
      <c r="I645" s="47">
        <v>43650</v>
      </c>
      <c r="J645" s="67" t="s">
        <v>12</v>
      </c>
      <c r="K645" s="21"/>
      <c r="L645" s="48" t="s">
        <v>78</v>
      </c>
      <c r="M645" s="21"/>
      <c r="N645" s="22" t="s">
        <v>10</v>
      </c>
      <c r="O645" s="19"/>
      <c r="P645" s="22"/>
      <c r="Q645" s="38"/>
      <c r="R645" s="19"/>
      <c r="U645" s="10"/>
      <c r="V645" s="10"/>
      <c r="W645" s="10"/>
      <c r="X645" s="10"/>
      <c r="Y645" s="10"/>
      <c r="Z645" s="30"/>
      <c r="AA645" s="30"/>
      <c r="AB645" s="10"/>
      <c r="AC645" s="30"/>
      <c r="AD645" s="10"/>
    </row>
    <row r="646" spans="1:30" s="24" customFormat="1" ht="30" customHeight="1" x14ac:dyDescent="0.2">
      <c r="A646" s="22" t="s">
        <v>735</v>
      </c>
      <c r="B646" s="38" t="s">
        <v>1935</v>
      </c>
      <c r="C646" s="22" t="s">
        <v>48</v>
      </c>
      <c r="D646" s="19"/>
      <c r="E646" s="47">
        <v>43648</v>
      </c>
      <c r="F646" s="47">
        <v>43649</v>
      </c>
      <c r="G646" s="47">
        <v>43662</v>
      </c>
      <c r="H646" s="47">
        <v>43676</v>
      </c>
      <c r="I646" s="47">
        <v>43657</v>
      </c>
      <c r="J646" s="61" t="s">
        <v>12</v>
      </c>
      <c r="K646" s="21"/>
      <c r="L646" s="48" t="s">
        <v>78</v>
      </c>
      <c r="M646" s="21"/>
      <c r="N646" s="22" t="s">
        <v>10</v>
      </c>
      <c r="O646" s="19"/>
      <c r="P646" s="22"/>
      <c r="Q646" s="38"/>
      <c r="R646" s="19"/>
      <c r="T646" s="65"/>
      <c r="U646" s="64"/>
      <c r="V646" s="191"/>
      <c r="W646" s="192"/>
      <c r="X646" s="192"/>
      <c r="Y646" s="192"/>
      <c r="Z646" s="192"/>
      <c r="AA646" s="60"/>
      <c r="AB646" s="64"/>
      <c r="AC646" s="96"/>
      <c r="AD646" s="10"/>
    </row>
    <row r="647" spans="1:30" s="24" customFormat="1" ht="30" customHeight="1" x14ac:dyDescent="0.2">
      <c r="A647" s="22" t="s">
        <v>736</v>
      </c>
      <c r="B647" s="38" t="s">
        <v>1936</v>
      </c>
      <c r="C647" s="22" t="s">
        <v>48</v>
      </c>
      <c r="D647" s="19"/>
      <c r="E647" s="47">
        <v>43648</v>
      </c>
      <c r="F647" s="47">
        <v>43649</v>
      </c>
      <c r="G647" s="47">
        <v>43662</v>
      </c>
      <c r="H647" s="47">
        <v>43676</v>
      </c>
      <c r="I647" s="47">
        <v>43675</v>
      </c>
      <c r="J647" s="67" t="s">
        <v>12</v>
      </c>
      <c r="K647" s="21"/>
      <c r="L647" s="48" t="s">
        <v>78</v>
      </c>
      <c r="M647" s="21"/>
      <c r="N647" s="22" t="s">
        <v>10</v>
      </c>
      <c r="O647" s="19"/>
      <c r="P647" s="22"/>
      <c r="Q647" s="38"/>
      <c r="R647" s="19"/>
      <c r="T647" s="65"/>
      <c r="U647" s="189"/>
      <c r="V647" s="189"/>
      <c r="W647" s="189"/>
      <c r="X647" s="189"/>
      <c r="Y647" s="189"/>
      <c r="Z647" s="189"/>
      <c r="AA647" s="189"/>
      <c r="AB647" s="190"/>
      <c r="AC647" s="96"/>
      <c r="AD647" s="10"/>
    </row>
    <row r="648" spans="1:30" s="24" customFormat="1" ht="30" customHeight="1" x14ac:dyDescent="0.2">
      <c r="A648" s="22" t="s">
        <v>737</v>
      </c>
      <c r="B648" s="38" t="s">
        <v>1937</v>
      </c>
      <c r="C648" s="22" t="s">
        <v>48</v>
      </c>
      <c r="D648" s="19"/>
      <c r="E648" s="47">
        <v>43648</v>
      </c>
      <c r="F648" s="47">
        <v>43649</v>
      </c>
      <c r="G648" s="47">
        <v>43662</v>
      </c>
      <c r="H648" s="47">
        <v>43676</v>
      </c>
      <c r="I648" s="47">
        <v>43662</v>
      </c>
      <c r="J648" s="67" t="s">
        <v>12</v>
      </c>
      <c r="K648" s="21"/>
      <c r="L648" s="48" t="s">
        <v>78</v>
      </c>
      <c r="M648" s="21"/>
      <c r="N648" s="22" t="s">
        <v>10</v>
      </c>
      <c r="O648" s="19"/>
      <c r="P648" s="22"/>
      <c r="Q648" s="38"/>
      <c r="R648" s="19"/>
      <c r="T648" s="65"/>
      <c r="U648" s="193"/>
      <c r="V648" s="193"/>
      <c r="W648" s="193"/>
      <c r="X648" s="193"/>
      <c r="Y648" s="193"/>
      <c r="Z648" s="189"/>
      <c r="AA648" s="189"/>
      <c r="AB648" s="190"/>
      <c r="AC648" s="96"/>
      <c r="AD648" s="10"/>
    </row>
    <row r="649" spans="1:30" s="24" customFormat="1" ht="30" customHeight="1" x14ac:dyDescent="0.2">
      <c r="A649" s="22" t="s">
        <v>738</v>
      </c>
      <c r="B649" s="38" t="s">
        <v>1938</v>
      </c>
      <c r="C649" s="22" t="s">
        <v>48</v>
      </c>
      <c r="D649" s="19"/>
      <c r="E649" s="47">
        <v>43649</v>
      </c>
      <c r="F649" s="47">
        <v>43650</v>
      </c>
      <c r="G649" s="47">
        <v>43663</v>
      </c>
      <c r="H649" s="47">
        <v>43677</v>
      </c>
      <c r="I649" s="47">
        <v>43676</v>
      </c>
      <c r="J649" s="67" t="s">
        <v>12</v>
      </c>
      <c r="K649" s="21"/>
      <c r="L649" s="48" t="s">
        <v>78</v>
      </c>
      <c r="M649" s="21"/>
      <c r="N649" s="22" t="s">
        <v>10</v>
      </c>
      <c r="O649" s="19"/>
      <c r="P649" s="22"/>
      <c r="Q649" s="38"/>
      <c r="R649" s="19"/>
      <c r="T649" s="66"/>
      <c r="U649" s="95"/>
      <c r="V649" s="95"/>
      <c r="W649" s="95"/>
      <c r="X649" s="95"/>
      <c r="Y649" s="95"/>
      <c r="Z649" s="95"/>
      <c r="AA649" s="95"/>
      <c r="AB649" s="95"/>
      <c r="AC649" s="96"/>
      <c r="AD649" s="10"/>
    </row>
    <row r="650" spans="1:30" s="24" customFormat="1" ht="30" customHeight="1" x14ac:dyDescent="0.2">
      <c r="A650" s="22" t="s">
        <v>739</v>
      </c>
      <c r="B650" s="38" t="s">
        <v>1939</v>
      </c>
      <c r="C650" s="22" t="s">
        <v>48</v>
      </c>
      <c r="D650" s="19"/>
      <c r="E650" s="47">
        <v>43648</v>
      </c>
      <c r="F650" s="47">
        <v>43649</v>
      </c>
      <c r="G650" s="47">
        <v>43662</v>
      </c>
      <c r="H650" s="47">
        <v>43676</v>
      </c>
      <c r="I650" s="47">
        <v>43664</v>
      </c>
      <c r="J650" s="67" t="s">
        <v>12</v>
      </c>
      <c r="K650" s="21"/>
      <c r="L650" s="48" t="s">
        <v>78</v>
      </c>
      <c r="M650" s="21"/>
      <c r="N650" s="22" t="s">
        <v>10</v>
      </c>
      <c r="O650" s="19"/>
      <c r="P650" s="22"/>
      <c r="Q650" s="38"/>
      <c r="R650" s="19"/>
      <c r="T650" s="65"/>
      <c r="U650" s="96"/>
      <c r="V650" s="96"/>
      <c r="W650" s="96"/>
      <c r="X650" s="96"/>
      <c r="Y650" s="96"/>
      <c r="Z650" s="96"/>
      <c r="AA650" s="96"/>
      <c r="AB650" s="96"/>
      <c r="AC650" s="96"/>
      <c r="AD650" s="10"/>
    </row>
    <row r="651" spans="1:30" s="24" customFormat="1" ht="30" customHeight="1" x14ac:dyDescent="0.2">
      <c r="A651" s="22" t="s">
        <v>740</v>
      </c>
      <c r="B651" s="38" t="s">
        <v>1940</v>
      </c>
      <c r="C651" s="22" t="s">
        <v>48</v>
      </c>
      <c r="D651" s="19"/>
      <c r="E651" s="47">
        <v>43648</v>
      </c>
      <c r="F651" s="47">
        <v>43649</v>
      </c>
      <c r="G651" s="47">
        <v>43662</v>
      </c>
      <c r="H651" s="47">
        <v>43676</v>
      </c>
      <c r="I651" s="47">
        <v>43650</v>
      </c>
      <c r="J651" s="67" t="s">
        <v>12</v>
      </c>
      <c r="K651" s="21"/>
      <c r="L651" s="48" t="s">
        <v>78</v>
      </c>
      <c r="M651" s="21"/>
      <c r="N651" s="22" t="s">
        <v>13</v>
      </c>
      <c r="O651" s="19"/>
      <c r="P651" s="22" t="s">
        <v>70</v>
      </c>
      <c r="Q651" s="38"/>
      <c r="R651" s="19"/>
      <c r="T651" s="66"/>
      <c r="U651" s="95"/>
      <c r="V651" s="95"/>
      <c r="W651" s="95"/>
      <c r="X651" s="95"/>
      <c r="Y651" s="95"/>
      <c r="Z651" s="95"/>
      <c r="AA651" s="95"/>
      <c r="AB651" s="95"/>
      <c r="AC651" s="96"/>
      <c r="AD651" s="10"/>
    </row>
    <row r="652" spans="1:30" s="24" customFormat="1" ht="30" customHeight="1" x14ac:dyDescent="0.2">
      <c r="A652" s="22" t="s">
        <v>741</v>
      </c>
      <c r="B652" s="38" t="s">
        <v>1941</v>
      </c>
      <c r="C652" s="22" t="s">
        <v>48</v>
      </c>
      <c r="D652" s="19"/>
      <c r="E652" s="47">
        <v>43648</v>
      </c>
      <c r="F652" s="47">
        <v>43649</v>
      </c>
      <c r="G652" s="47">
        <v>43662</v>
      </c>
      <c r="H652" s="47">
        <v>43676</v>
      </c>
      <c r="I652" s="47">
        <v>43657</v>
      </c>
      <c r="J652" s="67" t="s">
        <v>12</v>
      </c>
      <c r="K652" s="21"/>
      <c r="L652" s="48" t="s">
        <v>78</v>
      </c>
      <c r="M652" s="21"/>
      <c r="N652" s="22" t="s">
        <v>19</v>
      </c>
      <c r="O652" s="19"/>
      <c r="P652" s="22"/>
      <c r="Q652" s="38"/>
      <c r="R652" s="19"/>
      <c r="T652" s="66"/>
      <c r="U652" s="95"/>
      <c r="V652" s="95"/>
      <c r="W652" s="95"/>
      <c r="X652" s="95"/>
      <c r="Y652" s="95"/>
      <c r="Z652" s="95"/>
      <c r="AA652" s="95"/>
      <c r="AB652" s="95"/>
      <c r="AC652" s="96"/>
      <c r="AD652" s="10"/>
    </row>
    <row r="653" spans="1:30" s="24" customFormat="1" ht="30" customHeight="1" x14ac:dyDescent="0.2">
      <c r="A653" s="22" t="s">
        <v>742</v>
      </c>
      <c r="B653" s="38" t="s">
        <v>1942</v>
      </c>
      <c r="C653" s="22" t="s">
        <v>48</v>
      </c>
      <c r="D653" s="19"/>
      <c r="E653" s="47">
        <v>43649</v>
      </c>
      <c r="F653" s="47">
        <v>43650</v>
      </c>
      <c r="G653" s="47">
        <v>43663</v>
      </c>
      <c r="H653" s="47">
        <v>43677</v>
      </c>
      <c r="I653" s="47">
        <v>43662</v>
      </c>
      <c r="J653" s="67" t="s">
        <v>12</v>
      </c>
      <c r="K653" s="21"/>
      <c r="L653" s="48" t="s">
        <v>78</v>
      </c>
      <c r="M653" s="21"/>
      <c r="N653" s="22" t="s">
        <v>19</v>
      </c>
      <c r="O653" s="19"/>
      <c r="P653" s="22"/>
      <c r="Q653" s="38"/>
      <c r="R653" s="19"/>
      <c r="T653" s="66"/>
      <c r="U653" s="95"/>
      <c r="V653" s="95"/>
      <c r="W653" s="95"/>
      <c r="X653" s="95"/>
      <c r="Y653" s="95"/>
      <c r="Z653" s="95"/>
      <c r="AA653" s="95"/>
      <c r="AB653" s="95"/>
      <c r="AC653" s="96"/>
      <c r="AD653" s="10"/>
    </row>
    <row r="654" spans="1:30" s="24" customFormat="1" ht="30" customHeight="1" x14ac:dyDescent="0.2">
      <c r="A654" s="22" t="s">
        <v>743</v>
      </c>
      <c r="B654" s="38" t="s">
        <v>1943</v>
      </c>
      <c r="C654" s="22" t="s">
        <v>48</v>
      </c>
      <c r="D654" s="19"/>
      <c r="E654" s="47">
        <v>43649</v>
      </c>
      <c r="F654" s="47">
        <v>43650</v>
      </c>
      <c r="G654" s="47">
        <v>43663</v>
      </c>
      <c r="H654" s="47">
        <v>43677</v>
      </c>
      <c r="I654" s="47">
        <v>43662</v>
      </c>
      <c r="J654" s="67" t="s">
        <v>12</v>
      </c>
      <c r="K654" s="21"/>
      <c r="L654" s="48" t="s">
        <v>78</v>
      </c>
      <c r="M654" s="21"/>
      <c r="N654" s="22" t="s">
        <v>19</v>
      </c>
      <c r="O654" s="19"/>
      <c r="P654" s="22"/>
      <c r="Q654" s="38"/>
      <c r="R654" s="19"/>
      <c r="T654" s="66"/>
      <c r="U654" s="95"/>
      <c r="V654" s="95"/>
      <c r="W654" s="95"/>
      <c r="X654" s="95"/>
      <c r="Y654" s="95"/>
      <c r="Z654" s="95"/>
      <c r="AA654" s="95"/>
      <c r="AB654" s="95"/>
      <c r="AC654" s="96"/>
      <c r="AD654" s="10"/>
    </row>
    <row r="655" spans="1:30" s="24" customFormat="1" ht="30" customHeight="1" x14ac:dyDescent="0.2">
      <c r="A655" s="22" t="s">
        <v>744</v>
      </c>
      <c r="B655" s="38" t="s">
        <v>1944</v>
      </c>
      <c r="C655" s="22" t="s">
        <v>48</v>
      </c>
      <c r="D655" s="19"/>
      <c r="E655" s="47">
        <v>43649</v>
      </c>
      <c r="F655" s="47">
        <v>43650</v>
      </c>
      <c r="G655" s="47">
        <v>43663</v>
      </c>
      <c r="H655" s="47">
        <v>43677</v>
      </c>
      <c r="I655" s="47">
        <v>43669</v>
      </c>
      <c r="J655" s="67" t="s">
        <v>12</v>
      </c>
      <c r="K655" s="21"/>
      <c r="L655" s="48" t="s">
        <v>78</v>
      </c>
      <c r="M655" s="21"/>
      <c r="N655" s="22" t="s">
        <v>10</v>
      </c>
      <c r="O655" s="19"/>
      <c r="P655" s="22"/>
      <c r="Q655" s="38"/>
      <c r="R655" s="19"/>
      <c r="T655" s="66"/>
      <c r="U655" s="95"/>
      <c r="V655" s="95"/>
      <c r="W655" s="95"/>
      <c r="X655" s="95"/>
      <c r="Y655" s="95"/>
      <c r="Z655" s="95"/>
      <c r="AA655" s="95"/>
      <c r="AB655" s="95"/>
      <c r="AC655" s="96"/>
      <c r="AD655" s="10"/>
    </row>
    <row r="656" spans="1:30" s="24" customFormat="1" ht="30" customHeight="1" x14ac:dyDescent="0.2">
      <c r="A656" s="22" t="s">
        <v>745</v>
      </c>
      <c r="B656" s="38" t="s">
        <v>1945</v>
      </c>
      <c r="C656" s="22" t="s">
        <v>48</v>
      </c>
      <c r="D656" s="19"/>
      <c r="E656" s="47">
        <v>43649</v>
      </c>
      <c r="F656" s="47">
        <v>43650</v>
      </c>
      <c r="G656" s="47">
        <v>43663</v>
      </c>
      <c r="H656" s="47">
        <v>43677</v>
      </c>
      <c r="I656" s="47">
        <v>43655</v>
      </c>
      <c r="J656" s="67" t="s">
        <v>12</v>
      </c>
      <c r="K656" s="21"/>
      <c r="L656" s="48" t="s">
        <v>78</v>
      </c>
      <c r="M656" s="21"/>
      <c r="N656" s="22" t="s">
        <v>10</v>
      </c>
      <c r="O656" s="19"/>
      <c r="P656" s="22"/>
      <c r="Q656" s="38"/>
      <c r="R656" s="19"/>
      <c r="T656" s="66"/>
      <c r="U656" s="95"/>
      <c r="V656" s="95"/>
      <c r="W656" s="95"/>
      <c r="X656" s="95"/>
      <c r="Y656" s="95"/>
      <c r="Z656" s="95"/>
      <c r="AA656" s="95"/>
      <c r="AB656" s="95"/>
      <c r="AC656" s="96"/>
      <c r="AD656" s="10"/>
    </row>
    <row r="657" spans="1:30" s="24" customFormat="1" ht="30" customHeight="1" x14ac:dyDescent="0.2">
      <c r="A657" s="22" t="s">
        <v>746</v>
      </c>
      <c r="B657" s="38" t="s">
        <v>1391</v>
      </c>
      <c r="C657" s="22" t="s">
        <v>48</v>
      </c>
      <c r="D657" s="19"/>
      <c r="E657" s="47">
        <v>43649</v>
      </c>
      <c r="F657" s="47">
        <v>43650</v>
      </c>
      <c r="G657" s="47">
        <v>43663</v>
      </c>
      <c r="H657" s="47">
        <v>43677</v>
      </c>
      <c r="I657" s="47">
        <v>43650</v>
      </c>
      <c r="J657" s="61" t="s">
        <v>12</v>
      </c>
      <c r="K657" s="21"/>
      <c r="L657" s="48" t="s">
        <v>78</v>
      </c>
      <c r="M657" s="21"/>
      <c r="N657" s="22" t="s">
        <v>13</v>
      </c>
      <c r="O657" s="19"/>
      <c r="P657" s="22" t="s">
        <v>70</v>
      </c>
      <c r="Q657" s="38"/>
      <c r="R657" s="19"/>
      <c r="T657" s="66"/>
      <c r="U657" s="95"/>
      <c r="V657" s="95"/>
      <c r="W657" s="95"/>
      <c r="X657" s="95"/>
      <c r="Y657" s="95"/>
      <c r="Z657" s="95"/>
      <c r="AA657" s="95"/>
      <c r="AB657" s="95"/>
      <c r="AC657" s="96"/>
      <c r="AD657" s="10"/>
    </row>
    <row r="658" spans="1:30" s="24" customFormat="1" ht="30" customHeight="1" x14ac:dyDescent="0.2">
      <c r="A658" s="22" t="s">
        <v>747</v>
      </c>
      <c r="B658" s="38" t="s">
        <v>1946</v>
      </c>
      <c r="C658" s="22" t="s">
        <v>48</v>
      </c>
      <c r="D658" s="19"/>
      <c r="E658" s="47">
        <v>43649</v>
      </c>
      <c r="F658" s="47">
        <v>43650</v>
      </c>
      <c r="G658" s="47">
        <v>43663</v>
      </c>
      <c r="H658" s="47">
        <v>43677</v>
      </c>
      <c r="I658" s="47">
        <v>43668</v>
      </c>
      <c r="J658" s="61" t="s">
        <v>12</v>
      </c>
      <c r="K658" s="21"/>
      <c r="L658" s="48" t="s">
        <v>78</v>
      </c>
      <c r="M658" s="21"/>
      <c r="N658" s="22" t="s">
        <v>10</v>
      </c>
      <c r="O658" s="19"/>
      <c r="P658" s="22"/>
      <c r="Q658" s="38"/>
      <c r="R658" s="19"/>
      <c r="T658" s="66"/>
      <c r="U658" s="95"/>
      <c r="V658" s="95"/>
      <c r="W658" s="95"/>
      <c r="X658" s="95"/>
      <c r="Y658" s="95"/>
      <c r="Z658" s="95"/>
      <c r="AA658" s="95"/>
      <c r="AB658" s="95"/>
      <c r="AC658" s="96"/>
      <c r="AD658" s="10"/>
    </row>
    <row r="659" spans="1:30" s="24" customFormat="1" ht="30" customHeight="1" x14ac:dyDescent="0.2">
      <c r="A659" s="22" t="s">
        <v>748</v>
      </c>
      <c r="B659" s="38" t="s">
        <v>1941</v>
      </c>
      <c r="C659" s="22" t="s">
        <v>48</v>
      </c>
      <c r="D659" s="19"/>
      <c r="E659" s="47">
        <v>43650</v>
      </c>
      <c r="F659" s="47">
        <v>43651</v>
      </c>
      <c r="G659" s="47">
        <v>43664</v>
      </c>
      <c r="H659" s="47">
        <v>43678</v>
      </c>
      <c r="I659" s="47">
        <v>43668</v>
      </c>
      <c r="J659" s="67" t="s">
        <v>12</v>
      </c>
      <c r="K659" s="21"/>
      <c r="L659" s="48" t="s">
        <v>78</v>
      </c>
      <c r="M659" s="21"/>
      <c r="N659" s="22" t="s">
        <v>10</v>
      </c>
      <c r="O659" s="19"/>
      <c r="P659" s="22"/>
      <c r="Q659" s="38"/>
      <c r="R659" s="19"/>
      <c r="T659" s="66"/>
      <c r="U659" s="95"/>
      <c r="V659" s="95"/>
      <c r="W659" s="95"/>
      <c r="X659" s="95"/>
      <c r="Y659" s="95"/>
      <c r="Z659" s="95"/>
      <c r="AA659" s="95"/>
      <c r="AB659" s="95"/>
      <c r="AC659" s="96"/>
      <c r="AD659" s="10"/>
    </row>
    <row r="660" spans="1:30" s="24" customFormat="1" ht="30" customHeight="1" x14ac:dyDescent="0.2">
      <c r="A660" s="22" t="s">
        <v>749</v>
      </c>
      <c r="B660" s="38" t="s">
        <v>1947</v>
      </c>
      <c r="C660" s="22" t="s">
        <v>48</v>
      </c>
      <c r="D660" s="19"/>
      <c r="E660" s="47" t="s">
        <v>25</v>
      </c>
      <c r="F660" s="47" t="s">
        <v>25</v>
      </c>
      <c r="G660" s="47" t="s">
        <v>25</v>
      </c>
      <c r="H660" s="47" t="s">
        <v>25</v>
      </c>
      <c r="I660" s="47" t="s">
        <v>25</v>
      </c>
      <c r="J660" s="67" t="s">
        <v>25</v>
      </c>
      <c r="K660" s="21"/>
      <c r="L660" s="48" t="s">
        <v>79</v>
      </c>
      <c r="M660" s="21"/>
      <c r="N660" s="22" t="s">
        <v>25</v>
      </c>
      <c r="O660" s="19"/>
      <c r="P660" s="22"/>
      <c r="Q660" s="38" t="s">
        <v>2002</v>
      </c>
      <c r="R660" s="19"/>
      <c r="T660" s="66"/>
      <c r="U660" s="95"/>
      <c r="V660" s="95"/>
      <c r="W660" s="95"/>
      <c r="X660" s="95"/>
      <c r="Y660" s="95"/>
      <c r="Z660" s="95"/>
      <c r="AA660" s="95"/>
      <c r="AB660" s="95"/>
      <c r="AC660" s="96"/>
      <c r="AD660" s="10"/>
    </row>
    <row r="661" spans="1:30" s="24" customFormat="1" ht="30" customHeight="1" x14ac:dyDescent="0.2">
      <c r="A661" s="22" t="s">
        <v>750</v>
      </c>
      <c r="B661" s="38" t="s">
        <v>1948</v>
      </c>
      <c r="C661" s="22" t="s">
        <v>48</v>
      </c>
      <c r="D661" s="19"/>
      <c r="E661" s="47">
        <v>43651</v>
      </c>
      <c r="F661" s="47">
        <v>43654</v>
      </c>
      <c r="G661" s="47">
        <v>43665</v>
      </c>
      <c r="H661" s="47">
        <v>43679</v>
      </c>
      <c r="I661" s="47">
        <v>43669</v>
      </c>
      <c r="J661" s="67" t="s">
        <v>12</v>
      </c>
      <c r="K661" s="21"/>
      <c r="L661" s="48" t="s">
        <v>78</v>
      </c>
      <c r="M661" s="21"/>
      <c r="N661" s="22" t="s">
        <v>10</v>
      </c>
      <c r="O661" s="19"/>
      <c r="P661" s="22"/>
      <c r="Q661" s="38"/>
      <c r="R661" s="19"/>
      <c r="T661" s="66"/>
      <c r="U661" s="95"/>
      <c r="V661" s="95"/>
      <c r="W661" s="95"/>
      <c r="X661" s="95"/>
      <c r="Y661" s="95"/>
      <c r="Z661" s="95"/>
      <c r="AA661" s="95"/>
      <c r="AB661" s="95"/>
      <c r="AC661" s="96"/>
      <c r="AD661" s="10"/>
    </row>
    <row r="662" spans="1:30" s="24" customFormat="1" ht="30" customHeight="1" x14ac:dyDescent="0.2">
      <c r="A662" s="22" t="s">
        <v>751</v>
      </c>
      <c r="B662" s="38" t="s">
        <v>1949</v>
      </c>
      <c r="C662" s="22" t="s">
        <v>48</v>
      </c>
      <c r="D662" s="19"/>
      <c r="E662" s="47">
        <v>43651</v>
      </c>
      <c r="F662" s="47">
        <v>43654</v>
      </c>
      <c r="G662" s="47">
        <v>43665</v>
      </c>
      <c r="H662" s="47">
        <v>43679</v>
      </c>
      <c r="I662" s="47">
        <v>43663</v>
      </c>
      <c r="J662" s="67" t="s">
        <v>12</v>
      </c>
      <c r="K662" s="21"/>
      <c r="L662" s="48" t="s">
        <v>78</v>
      </c>
      <c r="M662" s="21"/>
      <c r="N662" s="22" t="s">
        <v>19</v>
      </c>
      <c r="O662" s="19"/>
      <c r="P662" s="22"/>
      <c r="Q662" s="38"/>
      <c r="R662" s="19"/>
      <c r="T662" s="66"/>
      <c r="U662" s="95"/>
      <c r="V662" s="95"/>
      <c r="W662" s="95"/>
      <c r="X662" s="95"/>
      <c r="Y662" s="95"/>
      <c r="Z662" s="95"/>
      <c r="AA662" s="95"/>
      <c r="AB662" s="95"/>
      <c r="AC662" s="96"/>
      <c r="AD662" s="10"/>
    </row>
    <row r="663" spans="1:30" s="24" customFormat="1" ht="30" customHeight="1" x14ac:dyDescent="0.2">
      <c r="A663" s="22" t="s">
        <v>752</v>
      </c>
      <c r="B663" s="38" t="s">
        <v>1950</v>
      </c>
      <c r="C663" s="22" t="s">
        <v>48</v>
      </c>
      <c r="D663" s="19"/>
      <c r="E663" s="47">
        <v>43651</v>
      </c>
      <c r="F663" s="47">
        <v>43654</v>
      </c>
      <c r="G663" s="47">
        <v>43665</v>
      </c>
      <c r="H663" s="47">
        <v>43679</v>
      </c>
      <c r="I663" s="47">
        <v>43662</v>
      </c>
      <c r="J663" s="67" t="s">
        <v>12</v>
      </c>
      <c r="K663" s="21"/>
      <c r="L663" s="48" t="s">
        <v>78</v>
      </c>
      <c r="M663" s="21"/>
      <c r="N663" s="22" t="s">
        <v>10</v>
      </c>
      <c r="O663" s="19"/>
      <c r="P663" s="22"/>
      <c r="Q663" s="38"/>
      <c r="R663" s="19"/>
      <c r="T663" s="65"/>
      <c r="U663" s="65"/>
      <c r="V663" s="65"/>
      <c r="W663" s="65"/>
      <c r="X663" s="65"/>
      <c r="Y663" s="97"/>
      <c r="Z663" s="97"/>
      <c r="AA663" s="65"/>
      <c r="AB663" s="65"/>
      <c r="AC663" s="97"/>
    </row>
    <row r="664" spans="1:30" s="24" customFormat="1" ht="30" customHeight="1" x14ac:dyDescent="0.2">
      <c r="A664" s="22" t="s">
        <v>753</v>
      </c>
      <c r="B664" s="38" t="s">
        <v>1951</v>
      </c>
      <c r="C664" s="22" t="s">
        <v>48</v>
      </c>
      <c r="D664" s="19"/>
      <c r="E664" s="47">
        <v>43651</v>
      </c>
      <c r="F664" s="47">
        <v>43654</v>
      </c>
      <c r="G664" s="47">
        <v>43665</v>
      </c>
      <c r="H664" s="47">
        <v>43679</v>
      </c>
      <c r="I664" s="47">
        <v>43675</v>
      </c>
      <c r="J664" s="67" t="s">
        <v>12</v>
      </c>
      <c r="K664" s="21"/>
      <c r="L664" s="48" t="s">
        <v>78</v>
      </c>
      <c r="M664" s="21"/>
      <c r="N664" s="22" t="s">
        <v>10</v>
      </c>
      <c r="O664" s="19"/>
      <c r="P664" s="22"/>
      <c r="Q664" s="38"/>
      <c r="R664" s="19"/>
      <c r="Y664" s="31"/>
      <c r="Z664" s="31"/>
      <c r="AC664" s="31"/>
    </row>
    <row r="665" spans="1:30" s="24" customFormat="1" ht="30" customHeight="1" x14ac:dyDescent="0.2">
      <c r="A665" s="22" t="s">
        <v>754</v>
      </c>
      <c r="B665" s="38" t="s">
        <v>1952</v>
      </c>
      <c r="C665" s="22" t="s">
        <v>48</v>
      </c>
      <c r="D665" s="19"/>
      <c r="E665" s="47">
        <v>43654</v>
      </c>
      <c r="F665" s="47">
        <v>43655</v>
      </c>
      <c r="G665" s="47">
        <v>43668</v>
      </c>
      <c r="H665" s="47">
        <v>43682</v>
      </c>
      <c r="I665" s="47">
        <v>43682</v>
      </c>
      <c r="J665" s="67" t="s">
        <v>12</v>
      </c>
      <c r="K665" s="21"/>
      <c r="L665" s="48" t="s">
        <v>78</v>
      </c>
      <c r="M665" s="21"/>
      <c r="N665" s="22" t="s">
        <v>10</v>
      </c>
      <c r="O665" s="19"/>
      <c r="P665" s="22"/>
      <c r="Q665" s="38"/>
      <c r="R665" s="19"/>
      <c r="Y665" s="31"/>
      <c r="Z665" s="31"/>
      <c r="AC665" s="31"/>
    </row>
    <row r="666" spans="1:30" s="24" customFormat="1" ht="30" customHeight="1" x14ac:dyDescent="0.2">
      <c r="A666" s="22" t="s">
        <v>755</v>
      </c>
      <c r="B666" s="38" t="s">
        <v>1953</v>
      </c>
      <c r="C666" s="22" t="s">
        <v>48</v>
      </c>
      <c r="D666" s="19"/>
      <c r="E666" s="47">
        <v>43654</v>
      </c>
      <c r="F666" s="47">
        <v>43655</v>
      </c>
      <c r="G666" s="47">
        <v>43668</v>
      </c>
      <c r="H666" s="47">
        <v>43682</v>
      </c>
      <c r="I666" s="47">
        <v>43669</v>
      </c>
      <c r="J666" s="67" t="s">
        <v>12</v>
      </c>
      <c r="K666" s="21"/>
      <c r="L666" s="48" t="s">
        <v>78</v>
      </c>
      <c r="M666" s="21"/>
      <c r="N666" s="22" t="s">
        <v>10</v>
      </c>
      <c r="O666" s="19"/>
      <c r="P666" s="22"/>
      <c r="Q666" s="38"/>
      <c r="R666" s="19"/>
      <c r="Y666" s="31"/>
      <c r="Z666" s="31"/>
      <c r="AC666" s="31"/>
    </row>
    <row r="667" spans="1:30" s="24" customFormat="1" ht="30" customHeight="1" x14ac:dyDescent="0.2">
      <c r="A667" s="22" t="s">
        <v>756</v>
      </c>
      <c r="B667" s="38" t="s">
        <v>1954</v>
      </c>
      <c r="C667" s="22" t="s">
        <v>48</v>
      </c>
      <c r="D667" s="19"/>
      <c r="E667" s="47">
        <v>43654</v>
      </c>
      <c r="F667" s="47">
        <v>43655</v>
      </c>
      <c r="G667" s="47">
        <v>43668</v>
      </c>
      <c r="H667" s="47">
        <v>43682</v>
      </c>
      <c r="I667" s="47">
        <v>43664</v>
      </c>
      <c r="J667" s="67" t="s">
        <v>12</v>
      </c>
      <c r="K667" s="21"/>
      <c r="L667" s="48" t="s">
        <v>78</v>
      </c>
      <c r="M667" s="21"/>
      <c r="N667" s="22" t="s">
        <v>19</v>
      </c>
      <c r="O667" s="19"/>
      <c r="P667" s="22"/>
      <c r="Q667" s="38"/>
      <c r="R667" s="19"/>
      <c r="Y667" s="31"/>
      <c r="Z667" s="31"/>
      <c r="AC667" s="31"/>
    </row>
    <row r="668" spans="1:30" s="24" customFormat="1" ht="30" customHeight="1" x14ac:dyDescent="0.2">
      <c r="A668" s="22" t="s">
        <v>757</v>
      </c>
      <c r="B668" s="38" t="s">
        <v>1955</v>
      </c>
      <c r="C668" s="22" t="s">
        <v>48</v>
      </c>
      <c r="D668" s="19"/>
      <c r="E668" s="47">
        <v>43654</v>
      </c>
      <c r="F668" s="47">
        <v>43655</v>
      </c>
      <c r="G668" s="47">
        <v>43668</v>
      </c>
      <c r="H668" s="47">
        <v>43682</v>
      </c>
      <c r="I668" s="47">
        <v>43672</v>
      </c>
      <c r="J668" s="67" t="s">
        <v>12</v>
      </c>
      <c r="K668" s="21"/>
      <c r="L668" s="48" t="s">
        <v>78</v>
      </c>
      <c r="M668" s="21"/>
      <c r="N668" s="22" t="s">
        <v>10</v>
      </c>
      <c r="O668" s="19"/>
      <c r="P668" s="22"/>
      <c r="Q668" s="38"/>
      <c r="R668" s="19"/>
      <c r="Y668" s="31"/>
      <c r="Z668" s="31"/>
      <c r="AC668" s="31"/>
    </row>
    <row r="669" spans="1:30" s="24" customFormat="1" ht="30" customHeight="1" x14ac:dyDescent="0.2">
      <c r="A669" s="22" t="s">
        <v>758</v>
      </c>
      <c r="B669" s="38" t="s">
        <v>1956</v>
      </c>
      <c r="C669" s="22" t="s">
        <v>48</v>
      </c>
      <c r="D669" s="19"/>
      <c r="E669" s="47">
        <v>43654</v>
      </c>
      <c r="F669" s="47">
        <v>43655</v>
      </c>
      <c r="G669" s="47">
        <v>43668</v>
      </c>
      <c r="H669" s="47">
        <v>43682</v>
      </c>
      <c r="I669" s="47">
        <v>43663</v>
      </c>
      <c r="J669" s="67" t="s">
        <v>12</v>
      </c>
      <c r="K669" s="21"/>
      <c r="L669" s="48" t="s">
        <v>78</v>
      </c>
      <c r="M669" s="21"/>
      <c r="N669" s="22" t="s">
        <v>10</v>
      </c>
      <c r="O669" s="19"/>
      <c r="P669" s="22"/>
      <c r="Q669" s="38"/>
      <c r="R669" s="19"/>
      <c r="Y669" s="31"/>
      <c r="Z669" s="31"/>
      <c r="AC669" s="31"/>
    </row>
    <row r="670" spans="1:30" s="24" customFormat="1" ht="30" customHeight="1" x14ac:dyDescent="0.2">
      <c r="A670" s="22" t="s">
        <v>759</v>
      </c>
      <c r="B670" s="38" t="s">
        <v>1957</v>
      </c>
      <c r="C670" s="22" t="s">
        <v>48</v>
      </c>
      <c r="D670" s="19"/>
      <c r="E670" s="47" t="s">
        <v>25</v>
      </c>
      <c r="F670" s="47" t="s">
        <v>25</v>
      </c>
      <c r="G670" s="47" t="s">
        <v>25</v>
      </c>
      <c r="H670" s="47" t="s">
        <v>25</v>
      </c>
      <c r="I670" s="47" t="s">
        <v>25</v>
      </c>
      <c r="J670" s="67" t="s">
        <v>25</v>
      </c>
      <c r="K670" s="21"/>
      <c r="L670" s="48" t="s">
        <v>80</v>
      </c>
      <c r="M670" s="21"/>
      <c r="N670" s="22" t="s">
        <v>25</v>
      </c>
      <c r="O670" s="19"/>
      <c r="P670" s="22"/>
      <c r="Q670" s="38"/>
      <c r="R670" s="19"/>
      <c r="Y670" s="31"/>
      <c r="Z670" s="31"/>
      <c r="AC670" s="31"/>
    </row>
    <row r="671" spans="1:30" s="24" customFormat="1" ht="30" customHeight="1" x14ac:dyDescent="0.2">
      <c r="A671" s="22" t="s">
        <v>760</v>
      </c>
      <c r="B671" s="38" t="s">
        <v>1958</v>
      </c>
      <c r="C671" s="22" t="s">
        <v>48</v>
      </c>
      <c r="D671" s="19"/>
      <c r="E671" s="47">
        <v>43655</v>
      </c>
      <c r="F671" s="47">
        <v>43656</v>
      </c>
      <c r="G671" s="47">
        <v>43669</v>
      </c>
      <c r="H671" s="47">
        <v>43683</v>
      </c>
      <c r="I671" s="47">
        <v>43662</v>
      </c>
      <c r="J671" s="67" t="s">
        <v>12</v>
      </c>
      <c r="K671" s="21"/>
      <c r="L671" s="48" t="s">
        <v>78</v>
      </c>
      <c r="M671" s="21"/>
      <c r="N671" s="22" t="s">
        <v>10</v>
      </c>
      <c r="O671" s="19"/>
      <c r="P671" s="22"/>
      <c r="Q671" s="38"/>
      <c r="R671" s="19"/>
      <c r="Y671" s="31"/>
      <c r="Z671" s="31"/>
      <c r="AC671" s="31"/>
    </row>
    <row r="672" spans="1:30" s="24" customFormat="1" ht="30" customHeight="1" x14ac:dyDescent="0.2">
      <c r="A672" s="22" t="s">
        <v>761</v>
      </c>
      <c r="B672" s="38" t="s">
        <v>1959</v>
      </c>
      <c r="C672" s="22" t="s">
        <v>48</v>
      </c>
      <c r="D672" s="19"/>
      <c r="E672" s="47">
        <v>43655</v>
      </c>
      <c r="F672" s="47">
        <v>43656</v>
      </c>
      <c r="G672" s="47">
        <v>43669</v>
      </c>
      <c r="H672" s="47">
        <v>43683</v>
      </c>
      <c r="I672" s="47">
        <v>43657</v>
      </c>
      <c r="J672" s="67" t="s">
        <v>12</v>
      </c>
      <c r="K672" s="21"/>
      <c r="L672" s="48" t="s">
        <v>78</v>
      </c>
      <c r="M672" s="21"/>
      <c r="N672" s="22" t="s">
        <v>10</v>
      </c>
      <c r="O672" s="19"/>
      <c r="P672" s="22"/>
      <c r="Q672" s="38"/>
      <c r="R672" s="19"/>
      <c r="Y672" s="31"/>
      <c r="Z672" s="31"/>
      <c r="AC672" s="31"/>
    </row>
    <row r="673" spans="1:29" s="24" customFormat="1" ht="30" customHeight="1" x14ac:dyDescent="0.2">
      <c r="A673" s="22" t="s">
        <v>762</v>
      </c>
      <c r="B673" s="38" t="s">
        <v>1960</v>
      </c>
      <c r="C673" s="22" t="s">
        <v>48</v>
      </c>
      <c r="D673" s="19"/>
      <c r="E673" s="47">
        <v>43655</v>
      </c>
      <c r="F673" s="47">
        <v>43656</v>
      </c>
      <c r="G673" s="47">
        <v>43669</v>
      </c>
      <c r="H673" s="47">
        <v>43683</v>
      </c>
      <c r="I673" s="47">
        <v>43657</v>
      </c>
      <c r="J673" s="67" t="s">
        <v>12</v>
      </c>
      <c r="K673" s="21"/>
      <c r="L673" s="48" t="s">
        <v>78</v>
      </c>
      <c r="M673" s="21"/>
      <c r="N673" s="22" t="s">
        <v>10</v>
      </c>
      <c r="O673" s="19"/>
      <c r="P673" s="22"/>
      <c r="Q673" s="38"/>
      <c r="R673" s="19"/>
      <c r="Y673" s="31"/>
      <c r="Z673" s="31"/>
      <c r="AC673" s="31"/>
    </row>
    <row r="674" spans="1:29" s="24" customFormat="1" ht="30" customHeight="1" x14ac:dyDescent="0.2">
      <c r="A674" s="22" t="s">
        <v>763</v>
      </c>
      <c r="B674" s="38" t="s">
        <v>1961</v>
      </c>
      <c r="C674" s="22" t="s">
        <v>48</v>
      </c>
      <c r="D674" s="19"/>
      <c r="E674" s="47">
        <v>43655</v>
      </c>
      <c r="F674" s="47">
        <v>43656</v>
      </c>
      <c r="G674" s="47">
        <v>43669</v>
      </c>
      <c r="H674" s="47">
        <v>43683</v>
      </c>
      <c r="I674" s="47">
        <v>43663</v>
      </c>
      <c r="J674" s="67" t="s">
        <v>12</v>
      </c>
      <c r="K674" s="21"/>
      <c r="L674" s="48" t="s">
        <v>78</v>
      </c>
      <c r="M674" s="21"/>
      <c r="N674" s="22" t="s">
        <v>13</v>
      </c>
      <c r="O674" s="19"/>
      <c r="P674" s="22" t="s">
        <v>40</v>
      </c>
      <c r="Q674" s="38"/>
      <c r="R674" s="19"/>
      <c r="Y674" s="31"/>
      <c r="Z674" s="31"/>
      <c r="AC674" s="31"/>
    </row>
    <row r="675" spans="1:29" s="24" customFormat="1" ht="30" customHeight="1" x14ac:dyDescent="0.2">
      <c r="A675" s="22" t="s">
        <v>764</v>
      </c>
      <c r="B675" s="38" t="s">
        <v>1962</v>
      </c>
      <c r="C675" s="22" t="s">
        <v>48</v>
      </c>
      <c r="D675" s="19"/>
      <c r="E675" s="47">
        <v>43655</v>
      </c>
      <c r="F675" s="47">
        <v>43656</v>
      </c>
      <c r="G675" s="47">
        <v>43669</v>
      </c>
      <c r="H675" s="47">
        <v>43683</v>
      </c>
      <c r="I675" s="47">
        <v>43677</v>
      </c>
      <c r="J675" s="67" t="s">
        <v>12</v>
      </c>
      <c r="K675" s="21"/>
      <c r="L675" s="48" t="s">
        <v>78</v>
      </c>
      <c r="M675" s="21"/>
      <c r="N675" s="22" t="s">
        <v>10</v>
      </c>
      <c r="O675" s="19"/>
      <c r="P675" s="22"/>
      <c r="Q675" s="38"/>
      <c r="R675" s="19"/>
      <c r="Y675" s="31"/>
      <c r="Z675" s="31"/>
      <c r="AC675" s="31"/>
    </row>
    <row r="676" spans="1:29" s="24" customFormat="1" ht="30" customHeight="1" x14ac:dyDescent="0.2">
      <c r="A676" s="22" t="s">
        <v>765</v>
      </c>
      <c r="B676" s="38" t="s">
        <v>1963</v>
      </c>
      <c r="C676" s="22" t="s">
        <v>48</v>
      </c>
      <c r="D676" s="19"/>
      <c r="E676" s="47">
        <v>43655</v>
      </c>
      <c r="F676" s="47">
        <v>43656</v>
      </c>
      <c r="G676" s="47">
        <v>43669</v>
      </c>
      <c r="H676" s="47">
        <v>43683</v>
      </c>
      <c r="I676" s="47">
        <v>43677</v>
      </c>
      <c r="J676" s="67" t="s">
        <v>12</v>
      </c>
      <c r="K676" s="21"/>
      <c r="L676" s="48" t="s">
        <v>78</v>
      </c>
      <c r="M676" s="21"/>
      <c r="N676" s="22" t="s">
        <v>10</v>
      </c>
      <c r="O676" s="19"/>
      <c r="P676" s="22"/>
      <c r="Q676" s="38"/>
      <c r="R676" s="19"/>
      <c r="Y676" s="31"/>
      <c r="Z676" s="31"/>
      <c r="AC676" s="31"/>
    </row>
    <row r="677" spans="1:29" s="24" customFormat="1" ht="30" customHeight="1" x14ac:dyDescent="0.2">
      <c r="A677" s="22" t="s">
        <v>766</v>
      </c>
      <c r="B677" s="38" t="s">
        <v>1964</v>
      </c>
      <c r="C677" s="22" t="s">
        <v>48</v>
      </c>
      <c r="D677" s="19"/>
      <c r="E677" s="47">
        <v>43655</v>
      </c>
      <c r="F677" s="47">
        <v>43656</v>
      </c>
      <c r="G677" s="47">
        <v>43669</v>
      </c>
      <c r="H677" s="47">
        <v>43683</v>
      </c>
      <c r="I677" s="47">
        <v>43670</v>
      </c>
      <c r="J677" s="67" t="s">
        <v>12</v>
      </c>
      <c r="K677" s="21"/>
      <c r="L677" s="48" t="s">
        <v>78</v>
      </c>
      <c r="M677" s="21"/>
      <c r="N677" s="22" t="s">
        <v>10</v>
      </c>
      <c r="O677" s="19"/>
      <c r="P677" s="22"/>
      <c r="Q677" s="38"/>
      <c r="R677" s="19"/>
      <c r="Y677" s="31"/>
      <c r="Z677" s="31"/>
      <c r="AC677" s="31"/>
    </row>
    <row r="678" spans="1:29" s="24" customFormat="1" ht="30" customHeight="1" x14ac:dyDescent="0.2">
      <c r="A678" s="22" t="s">
        <v>767</v>
      </c>
      <c r="B678" s="38" t="s">
        <v>1939</v>
      </c>
      <c r="C678" s="22" t="s">
        <v>48</v>
      </c>
      <c r="D678" s="19"/>
      <c r="E678" s="47">
        <v>43655</v>
      </c>
      <c r="F678" s="47">
        <v>43656</v>
      </c>
      <c r="G678" s="47">
        <v>43669</v>
      </c>
      <c r="H678" s="47">
        <v>43683</v>
      </c>
      <c r="I678" s="47">
        <v>43656</v>
      </c>
      <c r="J678" s="67" t="s">
        <v>12</v>
      </c>
      <c r="K678" s="21"/>
      <c r="L678" s="48" t="s">
        <v>78</v>
      </c>
      <c r="M678" s="21"/>
      <c r="N678" s="22" t="s">
        <v>13</v>
      </c>
      <c r="O678" s="19"/>
      <c r="P678" s="22" t="s">
        <v>70</v>
      </c>
      <c r="Q678" s="38"/>
      <c r="R678" s="19"/>
      <c r="Y678" s="31"/>
      <c r="Z678" s="31"/>
      <c r="AC678" s="31"/>
    </row>
    <row r="679" spans="1:29" s="24" customFormat="1" ht="30" customHeight="1" x14ac:dyDescent="0.2">
      <c r="A679" s="22" t="s">
        <v>768</v>
      </c>
      <c r="B679" s="38" t="s">
        <v>1965</v>
      </c>
      <c r="C679" s="22" t="s">
        <v>48</v>
      </c>
      <c r="D679" s="19"/>
      <c r="E679" s="47">
        <v>43655</v>
      </c>
      <c r="F679" s="47">
        <v>43656</v>
      </c>
      <c r="G679" s="47">
        <v>43669</v>
      </c>
      <c r="H679" s="47">
        <v>43683</v>
      </c>
      <c r="I679" s="47">
        <v>43683</v>
      </c>
      <c r="J679" s="67" t="s">
        <v>12</v>
      </c>
      <c r="K679" s="21"/>
      <c r="L679" s="48" t="s">
        <v>78</v>
      </c>
      <c r="M679" s="21"/>
      <c r="N679" s="22" t="s">
        <v>10</v>
      </c>
      <c r="O679" s="19"/>
      <c r="P679" s="22"/>
      <c r="Q679" s="38"/>
      <c r="R679" s="19"/>
      <c r="Y679" s="31"/>
      <c r="Z679" s="31"/>
      <c r="AC679" s="31"/>
    </row>
    <row r="680" spans="1:29" s="24" customFormat="1" ht="30" customHeight="1" x14ac:dyDescent="0.2">
      <c r="A680" s="22" t="s">
        <v>769</v>
      </c>
      <c r="B680" s="38" t="s">
        <v>1966</v>
      </c>
      <c r="C680" s="22" t="s">
        <v>48</v>
      </c>
      <c r="D680" s="19"/>
      <c r="E680" s="47">
        <v>43656</v>
      </c>
      <c r="F680" s="47">
        <v>43657</v>
      </c>
      <c r="G680" s="47">
        <v>43670</v>
      </c>
      <c r="H680" s="47">
        <v>43653</v>
      </c>
      <c r="I680" s="47">
        <v>43662</v>
      </c>
      <c r="J680" s="67" t="s">
        <v>24</v>
      </c>
      <c r="K680" s="21"/>
      <c r="L680" s="48" t="s">
        <v>78</v>
      </c>
      <c r="M680" s="21"/>
      <c r="N680" s="22" t="s">
        <v>10</v>
      </c>
      <c r="O680" s="19"/>
      <c r="P680" s="22"/>
      <c r="Q680" s="38"/>
      <c r="R680" s="19"/>
      <c r="Y680" s="31"/>
      <c r="Z680" s="31"/>
      <c r="AC680" s="31"/>
    </row>
    <row r="681" spans="1:29" s="24" customFormat="1" ht="30" customHeight="1" x14ac:dyDescent="0.2">
      <c r="A681" s="22" t="s">
        <v>770</v>
      </c>
      <c r="B681" s="38" t="s">
        <v>1939</v>
      </c>
      <c r="C681" s="22" t="s">
        <v>48</v>
      </c>
      <c r="D681" s="19"/>
      <c r="E681" s="47">
        <v>43657</v>
      </c>
      <c r="F681" s="47">
        <v>43658</v>
      </c>
      <c r="G681" s="47">
        <v>43671</v>
      </c>
      <c r="H681" s="47">
        <v>43685</v>
      </c>
      <c r="I681" s="47">
        <v>43657</v>
      </c>
      <c r="J681" s="61" t="s">
        <v>12</v>
      </c>
      <c r="K681" s="21"/>
      <c r="L681" s="48" t="s">
        <v>78</v>
      </c>
      <c r="M681" s="21"/>
      <c r="N681" s="22" t="s">
        <v>13</v>
      </c>
      <c r="O681" s="19"/>
      <c r="P681" s="22" t="s">
        <v>70</v>
      </c>
      <c r="Q681" s="38"/>
      <c r="R681" s="19"/>
      <c r="Y681" s="31"/>
      <c r="Z681" s="31"/>
      <c r="AC681" s="31"/>
    </row>
    <row r="682" spans="1:29" s="24" customFormat="1" ht="30" customHeight="1" x14ac:dyDescent="0.2">
      <c r="A682" s="22" t="s">
        <v>771</v>
      </c>
      <c r="B682" s="38" t="s">
        <v>1939</v>
      </c>
      <c r="C682" s="22" t="s">
        <v>48</v>
      </c>
      <c r="D682" s="19"/>
      <c r="E682" s="47">
        <v>43657</v>
      </c>
      <c r="F682" s="47">
        <v>43658</v>
      </c>
      <c r="G682" s="47">
        <v>43671</v>
      </c>
      <c r="H682" s="47">
        <v>43685</v>
      </c>
      <c r="I682" s="47">
        <v>43657</v>
      </c>
      <c r="J682" s="67" t="s">
        <v>12</v>
      </c>
      <c r="K682" s="21"/>
      <c r="L682" s="48" t="s">
        <v>78</v>
      </c>
      <c r="M682" s="21"/>
      <c r="N682" s="22" t="s">
        <v>13</v>
      </c>
      <c r="O682" s="19"/>
      <c r="P682" s="22" t="s">
        <v>70</v>
      </c>
      <c r="Q682" s="38"/>
      <c r="R682" s="19"/>
      <c r="Y682" s="31"/>
      <c r="Z682" s="31"/>
      <c r="AC682" s="31"/>
    </row>
    <row r="683" spans="1:29" s="24" customFormat="1" ht="30" customHeight="1" x14ac:dyDescent="0.2">
      <c r="A683" s="22" t="s">
        <v>772</v>
      </c>
      <c r="B683" s="38" t="s">
        <v>1967</v>
      </c>
      <c r="C683" s="22" t="s">
        <v>48</v>
      </c>
      <c r="D683" s="19"/>
      <c r="E683" s="47">
        <v>43657</v>
      </c>
      <c r="F683" s="47">
        <v>43658</v>
      </c>
      <c r="G683" s="47">
        <v>43671</v>
      </c>
      <c r="H683" s="47">
        <v>43685</v>
      </c>
      <c r="I683" s="47">
        <v>43664</v>
      </c>
      <c r="J683" s="67" t="s">
        <v>12</v>
      </c>
      <c r="K683" s="21"/>
      <c r="L683" s="48" t="s">
        <v>78</v>
      </c>
      <c r="M683" s="21"/>
      <c r="N683" s="22" t="s">
        <v>10</v>
      </c>
      <c r="O683" s="19"/>
      <c r="P683" s="22"/>
      <c r="Q683" s="38"/>
      <c r="R683" s="19"/>
      <c r="Y683" s="31"/>
      <c r="Z683" s="31"/>
      <c r="AC683" s="31"/>
    </row>
    <row r="684" spans="1:29" s="24" customFormat="1" ht="30" customHeight="1" x14ac:dyDescent="0.2">
      <c r="A684" s="22" t="s">
        <v>773</v>
      </c>
      <c r="B684" s="38" t="s">
        <v>1968</v>
      </c>
      <c r="C684" s="22" t="s">
        <v>48</v>
      </c>
      <c r="D684" s="19"/>
      <c r="E684" s="47">
        <v>43657</v>
      </c>
      <c r="F684" s="47">
        <v>43658</v>
      </c>
      <c r="G684" s="47">
        <v>43671</v>
      </c>
      <c r="H684" s="47">
        <v>43685</v>
      </c>
      <c r="I684" s="47">
        <v>43665</v>
      </c>
      <c r="J684" s="67" t="s">
        <v>12</v>
      </c>
      <c r="K684" s="21"/>
      <c r="L684" s="48" t="s">
        <v>78</v>
      </c>
      <c r="M684" s="21"/>
      <c r="N684" s="22" t="s">
        <v>10</v>
      </c>
      <c r="O684" s="19"/>
      <c r="P684" s="22"/>
      <c r="Q684" s="38"/>
      <c r="R684" s="19"/>
      <c r="Y684" s="31"/>
      <c r="Z684" s="31"/>
      <c r="AC684" s="31"/>
    </row>
    <row r="685" spans="1:29" s="24" customFormat="1" ht="30" customHeight="1" x14ac:dyDescent="0.2">
      <c r="A685" s="22" t="s">
        <v>774</v>
      </c>
      <c r="B685" s="38" t="s">
        <v>1969</v>
      </c>
      <c r="C685" s="22" t="s">
        <v>48</v>
      </c>
      <c r="D685" s="19"/>
      <c r="E685" s="47">
        <v>43657</v>
      </c>
      <c r="F685" s="47">
        <v>43658</v>
      </c>
      <c r="G685" s="47">
        <v>43671</v>
      </c>
      <c r="H685" s="47">
        <v>43685</v>
      </c>
      <c r="I685" s="47">
        <v>43683</v>
      </c>
      <c r="J685" s="67" t="s">
        <v>12</v>
      </c>
      <c r="K685" s="21"/>
      <c r="L685" s="48" t="s">
        <v>78</v>
      </c>
      <c r="M685" s="21"/>
      <c r="N685" s="22" t="s">
        <v>10</v>
      </c>
      <c r="O685" s="19"/>
      <c r="P685" s="22"/>
      <c r="Q685" s="38"/>
      <c r="R685" s="19"/>
      <c r="Y685" s="31"/>
      <c r="Z685" s="31"/>
      <c r="AC685" s="31"/>
    </row>
    <row r="686" spans="1:29" s="24" customFormat="1" ht="30" customHeight="1" x14ac:dyDescent="0.2">
      <c r="A686" s="22" t="s">
        <v>775</v>
      </c>
      <c r="B686" s="38" t="s">
        <v>1970</v>
      </c>
      <c r="C686" s="22" t="s">
        <v>48</v>
      </c>
      <c r="D686" s="19"/>
      <c r="E686" s="47">
        <v>43658</v>
      </c>
      <c r="F686" s="47">
        <v>43661</v>
      </c>
      <c r="G686" s="47">
        <v>43672</v>
      </c>
      <c r="H686" s="47">
        <v>43686</v>
      </c>
      <c r="I686" s="47">
        <v>43683</v>
      </c>
      <c r="J686" s="67" t="s">
        <v>12</v>
      </c>
      <c r="K686" s="21"/>
      <c r="L686" s="48" t="s">
        <v>78</v>
      </c>
      <c r="M686" s="21"/>
      <c r="N686" s="22" t="s">
        <v>13</v>
      </c>
      <c r="O686" s="19"/>
      <c r="P686" s="22" t="s">
        <v>16</v>
      </c>
      <c r="Q686" s="38"/>
      <c r="R686" s="19"/>
      <c r="Y686" s="31"/>
      <c r="Z686" s="31"/>
      <c r="AC686" s="31"/>
    </row>
    <row r="687" spans="1:29" s="24" customFormat="1" ht="30" customHeight="1" x14ac:dyDescent="0.2">
      <c r="A687" s="22" t="s">
        <v>776</v>
      </c>
      <c r="B687" s="38" t="s">
        <v>1971</v>
      </c>
      <c r="C687" s="22" t="s">
        <v>48</v>
      </c>
      <c r="D687" s="19"/>
      <c r="E687" s="47">
        <v>43658</v>
      </c>
      <c r="F687" s="47">
        <v>43661</v>
      </c>
      <c r="G687" s="47">
        <v>43672</v>
      </c>
      <c r="H687" s="47">
        <v>43686</v>
      </c>
      <c r="I687" s="47">
        <v>43683</v>
      </c>
      <c r="J687" s="67" t="s">
        <v>12</v>
      </c>
      <c r="K687" s="21"/>
      <c r="L687" s="48" t="s">
        <v>78</v>
      </c>
      <c r="M687" s="21"/>
      <c r="N687" s="22" t="s">
        <v>10</v>
      </c>
      <c r="O687" s="19"/>
      <c r="P687" s="22"/>
      <c r="Q687" s="38"/>
      <c r="R687" s="19"/>
      <c r="Y687" s="31"/>
      <c r="Z687" s="31"/>
      <c r="AC687" s="31"/>
    </row>
    <row r="688" spans="1:29" s="24" customFormat="1" ht="30" customHeight="1" x14ac:dyDescent="0.2">
      <c r="A688" s="22" t="s">
        <v>777</v>
      </c>
      <c r="B688" s="38" t="s">
        <v>1973</v>
      </c>
      <c r="C688" s="22" t="s">
        <v>48</v>
      </c>
      <c r="D688" s="19"/>
      <c r="E688" s="47">
        <v>43661</v>
      </c>
      <c r="F688" s="47">
        <v>43662</v>
      </c>
      <c r="G688" s="47">
        <v>43675</v>
      </c>
      <c r="H688" s="47">
        <v>43689</v>
      </c>
      <c r="I688" s="47">
        <v>43741</v>
      </c>
      <c r="J688" s="67" t="s">
        <v>24</v>
      </c>
      <c r="K688" s="21"/>
      <c r="L688" s="48" t="s">
        <v>78</v>
      </c>
      <c r="M688" s="21"/>
      <c r="N688" s="22" t="s">
        <v>10</v>
      </c>
      <c r="O688" s="19"/>
      <c r="P688" s="22"/>
      <c r="Q688" s="38"/>
      <c r="R688" s="19"/>
      <c r="Y688" s="31"/>
      <c r="Z688" s="31"/>
      <c r="AC688" s="31"/>
    </row>
    <row r="689" spans="1:29" s="24" customFormat="1" ht="30" customHeight="1" x14ac:dyDescent="0.2">
      <c r="A689" s="22" t="s">
        <v>778</v>
      </c>
      <c r="B689" s="38" t="s">
        <v>1974</v>
      </c>
      <c r="C689" s="22" t="s">
        <v>48</v>
      </c>
      <c r="D689" s="19"/>
      <c r="E689" s="47">
        <v>43661</v>
      </c>
      <c r="F689" s="47">
        <v>43662</v>
      </c>
      <c r="G689" s="47">
        <v>43675</v>
      </c>
      <c r="H689" s="47">
        <v>43689</v>
      </c>
      <c r="I689" s="47">
        <v>43683</v>
      </c>
      <c r="J689" s="61" t="s">
        <v>12</v>
      </c>
      <c r="K689" s="21"/>
      <c r="L689" s="48" t="s">
        <v>78</v>
      </c>
      <c r="M689" s="21"/>
      <c r="N689" s="22" t="s">
        <v>10</v>
      </c>
      <c r="O689" s="19"/>
      <c r="P689" s="22"/>
      <c r="Q689" s="38"/>
      <c r="R689" s="19"/>
      <c r="Y689" s="31"/>
      <c r="Z689" s="31"/>
      <c r="AC689" s="31"/>
    </row>
    <row r="690" spans="1:29" s="24" customFormat="1" ht="30" customHeight="1" x14ac:dyDescent="0.2">
      <c r="A690" s="22" t="s">
        <v>779</v>
      </c>
      <c r="B690" s="38" t="s">
        <v>1975</v>
      </c>
      <c r="C690" s="22" t="s">
        <v>48</v>
      </c>
      <c r="D690" s="19"/>
      <c r="E690" s="47">
        <v>43661</v>
      </c>
      <c r="F690" s="47">
        <v>43662</v>
      </c>
      <c r="G690" s="47">
        <v>43675</v>
      </c>
      <c r="H690" s="47">
        <v>43689</v>
      </c>
      <c r="I690" s="47">
        <v>43684</v>
      </c>
      <c r="J690" s="67" t="s">
        <v>12</v>
      </c>
      <c r="K690" s="21"/>
      <c r="L690" s="48" t="s">
        <v>78</v>
      </c>
      <c r="M690" s="21"/>
      <c r="N690" s="22" t="s">
        <v>10</v>
      </c>
      <c r="O690" s="19"/>
      <c r="P690" s="22"/>
      <c r="Q690" s="38"/>
      <c r="R690" s="19"/>
      <c r="Y690" s="31"/>
      <c r="Z690" s="31"/>
      <c r="AC690" s="31"/>
    </row>
    <row r="691" spans="1:29" s="24" customFormat="1" ht="30" customHeight="1" x14ac:dyDescent="0.2">
      <c r="A691" s="22" t="s">
        <v>780</v>
      </c>
      <c r="B691" s="38" t="s">
        <v>1976</v>
      </c>
      <c r="C691" s="22" t="s">
        <v>48</v>
      </c>
      <c r="D691" s="19"/>
      <c r="E691" s="47">
        <v>43661</v>
      </c>
      <c r="F691" s="47">
        <v>43662</v>
      </c>
      <c r="G691" s="47">
        <v>43675</v>
      </c>
      <c r="H691" s="47">
        <v>43689</v>
      </c>
      <c r="I691" s="47">
        <v>43683</v>
      </c>
      <c r="J691" s="67" t="s">
        <v>12</v>
      </c>
      <c r="K691" s="21"/>
      <c r="L691" s="48" t="s">
        <v>78</v>
      </c>
      <c r="M691" s="21"/>
      <c r="N691" s="22" t="s">
        <v>10</v>
      </c>
      <c r="O691" s="19"/>
      <c r="P691" s="22"/>
      <c r="Q691" s="38"/>
      <c r="R691" s="19"/>
      <c r="Y691" s="31"/>
      <c r="Z691" s="31"/>
      <c r="AC691" s="31"/>
    </row>
    <row r="692" spans="1:29" s="24" customFormat="1" ht="30" customHeight="1" x14ac:dyDescent="0.2">
      <c r="A692" s="22" t="s">
        <v>781</v>
      </c>
      <c r="B692" s="38" t="s">
        <v>1977</v>
      </c>
      <c r="C692" s="22" t="s">
        <v>48</v>
      </c>
      <c r="D692" s="19"/>
      <c r="E692" s="47">
        <v>43661</v>
      </c>
      <c r="F692" s="47">
        <v>43662</v>
      </c>
      <c r="G692" s="47">
        <v>43675</v>
      </c>
      <c r="H692" s="47">
        <v>43689</v>
      </c>
      <c r="I692" s="47">
        <v>43663</v>
      </c>
      <c r="J692" s="67" t="s">
        <v>12</v>
      </c>
      <c r="K692" s="21"/>
      <c r="L692" s="48" t="s">
        <v>78</v>
      </c>
      <c r="M692" s="21"/>
      <c r="N692" s="22" t="s">
        <v>10</v>
      </c>
      <c r="O692" s="19"/>
      <c r="P692" s="22"/>
      <c r="Q692" s="38"/>
      <c r="R692" s="19"/>
      <c r="Y692" s="31"/>
      <c r="Z692" s="31"/>
      <c r="AC692" s="31"/>
    </row>
    <row r="693" spans="1:29" s="24" customFormat="1" ht="30" customHeight="1" x14ac:dyDescent="0.2">
      <c r="A693" s="22" t="s">
        <v>782</v>
      </c>
      <c r="B693" s="38" t="s">
        <v>1641</v>
      </c>
      <c r="C693" s="22" t="s">
        <v>48</v>
      </c>
      <c r="D693" s="19"/>
      <c r="E693" s="47">
        <v>43661</v>
      </c>
      <c r="F693" s="47">
        <v>43662</v>
      </c>
      <c r="G693" s="47">
        <v>43675</v>
      </c>
      <c r="H693" s="47">
        <v>43689</v>
      </c>
      <c r="I693" s="47">
        <v>43661</v>
      </c>
      <c r="J693" s="67" t="s">
        <v>12</v>
      </c>
      <c r="K693" s="21"/>
      <c r="L693" s="48" t="s">
        <v>78</v>
      </c>
      <c r="M693" s="21"/>
      <c r="N693" s="22" t="s">
        <v>13</v>
      </c>
      <c r="O693" s="19"/>
      <c r="P693" s="22" t="s">
        <v>62</v>
      </c>
      <c r="Q693" s="38"/>
      <c r="R693" s="19"/>
      <c r="Y693" s="31"/>
      <c r="Z693" s="31"/>
      <c r="AC693" s="31"/>
    </row>
    <row r="694" spans="1:29" s="24" customFormat="1" ht="30" customHeight="1" x14ac:dyDescent="0.2">
      <c r="A694" s="22" t="s">
        <v>783</v>
      </c>
      <c r="B694" s="38" t="s">
        <v>1826</v>
      </c>
      <c r="C694" s="22" t="s">
        <v>48</v>
      </c>
      <c r="D694" s="19"/>
      <c r="E694" s="47">
        <v>43661</v>
      </c>
      <c r="F694" s="47">
        <v>43662</v>
      </c>
      <c r="G694" s="47">
        <v>43675</v>
      </c>
      <c r="H694" s="47">
        <v>43689</v>
      </c>
      <c r="I694" s="47">
        <v>43661</v>
      </c>
      <c r="J694" s="67" t="s">
        <v>12</v>
      </c>
      <c r="K694" s="21"/>
      <c r="L694" s="48" t="s">
        <v>78</v>
      </c>
      <c r="M694" s="21"/>
      <c r="N694" s="22" t="s">
        <v>13</v>
      </c>
      <c r="O694" s="19"/>
      <c r="P694" s="22" t="s">
        <v>70</v>
      </c>
      <c r="Q694" s="38"/>
      <c r="R694" s="19"/>
      <c r="Y694" s="31"/>
      <c r="Z694" s="31"/>
      <c r="AC694" s="31"/>
    </row>
    <row r="695" spans="1:29" s="24" customFormat="1" ht="30" customHeight="1" x14ac:dyDescent="0.2">
      <c r="A695" s="22" t="s">
        <v>784</v>
      </c>
      <c r="B695" s="38" t="s">
        <v>1826</v>
      </c>
      <c r="C695" s="22" t="s">
        <v>48</v>
      </c>
      <c r="D695" s="19"/>
      <c r="E695" s="47">
        <v>43661</v>
      </c>
      <c r="F695" s="47">
        <v>43662</v>
      </c>
      <c r="G695" s="47">
        <v>43675</v>
      </c>
      <c r="H695" s="47">
        <v>43689</v>
      </c>
      <c r="I695" s="47">
        <v>43661</v>
      </c>
      <c r="J695" s="67" t="s">
        <v>12</v>
      </c>
      <c r="K695" s="21"/>
      <c r="L695" s="48" t="s">
        <v>78</v>
      </c>
      <c r="M695" s="21"/>
      <c r="N695" s="22" t="s">
        <v>13</v>
      </c>
      <c r="O695" s="19"/>
      <c r="P695" s="22" t="s">
        <v>70</v>
      </c>
      <c r="Q695" s="38"/>
      <c r="R695" s="19"/>
      <c r="Y695" s="31"/>
      <c r="Z695" s="31"/>
      <c r="AC695" s="31"/>
    </row>
    <row r="696" spans="1:29" s="24" customFormat="1" ht="30" customHeight="1" x14ac:dyDescent="0.2">
      <c r="A696" s="22" t="s">
        <v>785</v>
      </c>
      <c r="B696" s="38" t="s">
        <v>1826</v>
      </c>
      <c r="C696" s="22" t="s">
        <v>48</v>
      </c>
      <c r="D696" s="19"/>
      <c r="E696" s="47">
        <v>43661</v>
      </c>
      <c r="F696" s="47">
        <v>43662</v>
      </c>
      <c r="G696" s="47">
        <v>43675</v>
      </c>
      <c r="H696" s="47">
        <v>43689</v>
      </c>
      <c r="I696" s="47">
        <v>43661</v>
      </c>
      <c r="J696" s="67" t="s">
        <v>12</v>
      </c>
      <c r="K696" s="21"/>
      <c r="L696" s="48" t="s">
        <v>78</v>
      </c>
      <c r="M696" s="21"/>
      <c r="N696" s="22" t="s">
        <v>13</v>
      </c>
      <c r="O696" s="19"/>
      <c r="P696" s="22" t="s">
        <v>70</v>
      </c>
      <c r="Q696" s="38"/>
      <c r="R696" s="19"/>
      <c r="Y696" s="31"/>
      <c r="Z696" s="31"/>
      <c r="AC696" s="31"/>
    </row>
    <row r="697" spans="1:29" s="24" customFormat="1" ht="30" customHeight="1" x14ac:dyDescent="0.2">
      <c r="A697" s="22" t="s">
        <v>786</v>
      </c>
      <c r="B697" s="38" t="s">
        <v>2539</v>
      </c>
      <c r="C697" s="22" t="s">
        <v>48</v>
      </c>
      <c r="D697" s="19"/>
      <c r="E697" s="47">
        <v>43662</v>
      </c>
      <c r="F697" s="47">
        <v>43663</v>
      </c>
      <c r="G697" s="47">
        <v>43676</v>
      </c>
      <c r="H697" s="47">
        <v>43690</v>
      </c>
      <c r="I697" s="47">
        <v>43677</v>
      </c>
      <c r="J697" s="67" t="s">
        <v>12</v>
      </c>
      <c r="K697" s="21"/>
      <c r="L697" s="48" t="s">
        <v>78</v>
      </c>
      <c r="M697" s="21"/>
      <c r="N697" s="22" t="s">
        <v>13</v>
      </c>
      <c r="O697" s="19"/>
      <c r="P697" s="22" t="s">
        <v>16</v>
      </c>
      <c r="Q697" s="38"/>
      <c r="R697" s="19"/>
      <c r="Y697" s="31"/>
      <c r="Z697" s="31"/>
      <c r="AC697" s="31"/>
    </row>
    <row r="698" spans="1:29" s="24" customFormat="1" ht="30" customHeight="1" x14ac:dyDescent="0.2">
      <c r="A698" s="22" t="s">
        <v>787</v>
      </c>
      <c r="B698" s="38" t="s">
        <v>1978</v>
      </c>
      <c r="C698" s="22" t="s">
        <v>48</v>
      </c>
      <c r="D698" s="19"/>
      <c r="E698" s="47">
        <v>43662</v>
      </c>
      <c r="F698" s="47">
        <v>43663</v>
      </c>
      <c r="G698" s="47">
        <v>43676</v>
      </c>
      <c r="H698" s="47">
        <v>43690</v>
      </c>
      <c r="I698" s="47">
        <v>43683</v>
      </c>
      <c r="J698" s="67" t="s">
        <v>12</v>
      </c>
      <c r="K698" s="21"/>
      <c r="L698" s="48" t="s">
        <v>78</v>
      </c>
      <c r="M698" s="21"/>
      <c r="N698" s="22" t="s">
        <v>10</v>
      </c>
      <c r="O698" s="19"/>
      <c r="P698" s="22"/>
      <c r="Q698" s="38"/>
      <c r="R698" s="19"/>
      <c r="Y698" s="31"/>
      <c r="Z698" s="31"/>
      <c r="AC698" s="31"/>
    </row>
    <row r="699" spans="1:29" s="24" customFormat="1" ht="30" customHeight="1" x14ac:dyDescent="0.2">
      <c r="A699" s="22" t="s">
        <v>788</v>
      </c>
      <c r="B699" s="38" t="s">
        <v>1979</v>
      </c>
      <c r="C699" s="22" t="s">
        <v>48</v>
      </c>
      <c r="D699" s="19"/>
      <c r="E699" s="47">
        <v>43662</v>
      </c>
      <c r="F699" s="47">
        <v>43664</v>
      </c>
      <c r="G699" s="47">
        <v>43678</v>
      </c>
      <c r="H699" s="47">
        <v>43692</v>
      </c>
      <c r="I699" s="47">
        <v>43672</v>
      </c>
      <c r="J699" s="67" t="s">
        <v>12</v>
      </c>
      <c r="K699" s="21"/>
      <c r="L699" s="48" t="s">
        <v>78</v>
      </c>
      <c r="M699" s="21"/>
      <c r="N699" s="22" t="s">
        <v>13</v>
      </c>
      <c r="O699" s="19"/>
      <c r="P699" s="22" t="s">
        <v>39</v>
      </c>
      <c r="Q699" s="38" t="s">
        <v>1993</v>
      </c>
      <c r="R699" s="19"/>
      <c r="Y699" s="31"/>
      <c r="Z699" s="31"/>
      <c r="AC699" s="31"/>
    </row>
    <row r="700" spans="1:29" s="24" customFormat="1" ht="30" customHeight="1" x14ac:dyDescent="0.2">
      <c r="A700" s="22" t="s">
        <v>789</v>
      </c>
      <c r="B700" s="38" t="s">
        <v>1980</v>
      </c>
      <c r="C700" s="22" t="s">
        <v>48</v>
      </c>
      <c r="D700" s="19"/>
      <c r="E700" s="47">
        <v>43663</v>
      </c>
      <c r="F700" s="47">
        <v>43664</v>
      </c>
      <c r="G700" s="47">
        <v>43677</v>
      </c>
      <c r="H700" s="47">
        <v>43691</v>
      </c>
      <c r="I700" s="47">
        <v>43678</v>
      </c>
      <c r="J700" s="67" t="s">
        <v>12</v>
      </c>
      <c r="K700" s="21"/>
      <c r="L700" s="48" t="s">
        <v>78</v>
      </c>
      <c r="M700" s="21"/>
      <c r="N700" s="22" t="s">
        <v>10</v>
      </c>
      <c r="O700" s="19"/>
      <c r="P700" s="22"/>
      <c r="Q700" s="38"/>
      <c r="R700" s="19"/>
      <c r="Y700" s="31"/>
      <c r="Z700" s="31"/>
      <c r="AC700" s="31"/>
    </row>
    <row r="701" spans="1:29" s="24" customFormat="1" ht="30" customHeight="1" x14ac:dyDescent="0.2">
      <c r="A701" s="22" t="s">
        <v>790</v>
      </c>
      <c r="B701" s="38" t="s">
        <v>1983</v>
      </c>
      <c r="C701" s="22" t="s">
        <v>48</v>
      </c>
      <c r="D701" s="19"/>
      <c r="E701" s="47">
        <v>43662</v>
      </c>
      <c r="F701" s="47">
        <v>43663</v>
      </c>
      <c r="G701" s="47">
        <v>43676</v>
      </c>
      <c r="H701" s="47">
        <v>43690</v>
      </c>
      <c r="I701" s="47">
        <v>43682</v>
      </c>
      <c r="J701" s="67" t="s">
        <v>12</v>
      </c>
      <c r="K701" s="21"/>
      <c r="L701" s="48" t="s">
        <v>78</v>
      </c>
      <c r="M701" s="21"/>
      <c r="N701" s="22" t="s">
        <v>10</v>
      </c>
      <c r="O701" s="19"/>
      <c r="P701" s="22"/>
      <c r="Q701" s="38"/>
      <c r="R701" s="19"/>
      <c r="Y701" s="31"/>
      <c r="Z701" s="31"/>
      <c r="AC701" s="31"/>
    </row>
    <row r="702" spans="1:29" s="24" customFormat="1" ht="30" customHeight="1" x14ac:dyDescent="0.2">
      <c r="A702" s="22" t="s">
        <v>791</v>
      </c>
      <c r="B702" s="38" t="s">
        <v>1984</v>
      </c>
      <c r="C702" s="22" t="s">
        <v>48</v>
      </c>
      <c r="D702" s="19"/>
      <c r="E702" s="47">
        <v>43663</v>
      </c>
      <c r="F702" s="47">
        <v>43664</v>
      </c>
      <c r="G702" s="47">
        <v>43677</v>
      </c>
      <c r="H702" s="47">
        <v>43691</v>
      </c>
      <c r="I702" s="47">
        <v>43685</v>
      </c>
      <c r="J702" s="67" t="s">
        <v>12</v>
      </c>
      <c r="K702" s="21"/>
      <c r="L702" s="48" t="s">
        <v>78</v>
      </c>
      <c r="M702" s="21"/>
      <c r="N702" s="22" t="s">
        <v>10</v>
      </c>
      <c r="O702" s="19"/>
      <c r="P702" s="22"/>
      <c r="Q702" s="38"/>
      <c r="R702" s="19"/>
      <c r="Y702" s="31"/>
      <c r="Z702" s="31"/>
      <c r="AC702" s="31"/>
    </row>
    <row r="703" spans="1:29" s="24" customFormat="1" ht="30" customHeight="1" x14ac:dyDescent="0.2">
      <c r="A703" s="22" t="s">
        <v>792</v>
      </c>
      <c r="B703" s="50" t="s">
        <v>1985</v>
      </c>
      <c r="C703" s="22" t="s">
        <v>48</v>
      </c>
      <c r="D703" s="19"/>
      <c r="E703" s="47">
        <v>43663</v>
      </c>
      <c r="F703" s="47">
        <v>43664</v>
      </c>
      <c r="G703" s="47">
        <v>43677</v>
      </c>
      <c r="H703" s="47">
        <v>43691</v>
      </c>
      <c r="I703" s="47">
        <v>43664</v>
      </c>
      <c r="J703" s="67" t="s">
        <v>12</v>
      </c>
      <c r="K703" s="21"/>
      <c r="L703" s="48" t="s">
        <v>78</v>
      </c>
      <c r="M703" s="21"/>
      <c r="N703" s="22" t="s">
        <v>10</v>
      </c>
      <c r="O703" s="19"/>
      <c r="P703" s="22"/>
      <c r="Q703" s="38"/>
      <c r="R703" s="19"/>
      <c r="Y703" s="31"/>
      <c r="Z703" s="31"/>
      <c r="AC703" s="31"/>
    </row>
    <row r="704" spans="1:29" s="24" customFormat="1" ht="30" customHeight="1" x14ac:dyDescent="0.2">
      <c r="A704" s="22" t="s">
        <v>793</v>
      </c>
      <c r="B704" s="38" t="s">
        <v>1986</v>
      </c>
      <c r="C704" s="22" t="s">
        <v>48</v>
      </c>
      <c r="D704" s="19"/>
      <c r="E704" s="47">
        <v>43663</v>
      </c>
      <c r="F704" s="47">
        <v>43664</v>
      </c>
      <c r="G704" s="47">
        <v>43677</v>
      </c>
      <c r="H704" s="47">
        <v>43691</v>
      </c>
      <c r="I704" s="47">
        <v>43683</v>
      </c>
      <c r="J704" s="67" t="s">
        <v>12</v>
      </c>
      <c r="K704" s="21"/>
      <c r="L704" s="48" t="s">
        <v>78</v>
      </c>
      <c r="M704" s="21"/>
      <c r="N704" s="22" t="s">
        <v>10</v>
      </c>
      <c r="O704" s="19"/>
      <c r="P704" s="22"/>
      <c r="Q704" s="38"/>
      <c r="R704" s="19"/>
      <c r="Y704" s="31"/>
      <c r="Z704" s="31"/>
      <c r="AC704" s="31"/>
    </row>
    <row r="705" spans="1:29" s="24" customFormat="1" ht="30" customHeight="1" x14ac:dyDescent="0.2">
      <c r="A705" s="22" t="s">
        <v>794</v>
      </c>
      <c r="B705" s="38" t="s">
        <v>1987</v>
      </c>
      <c r="C705" s="22" t="s">
        <v>48</v>
      </c>
      <c r="D705" s="19"/>
      <c r="E705" s="47">
        <v>43663</v>
      </c>
      <c r="F705" s="47">
        <v>43664</v>
      </c>
      <c r="G705" s="47">
        <v>43677</v>
      </c>
      <c r="H705" s="47">
        <v>43691</v>
      </c>
      <c r="I705" s="47">
        <v>43668</v>
      </c>
      <c r="J705" s="67" t="s">
        <v>12</v>
      </c>
      <c r="K705" s="21"/>
      <c r="L705" s="48" t="s">
        <v>78</v>
      </c>
      <c r="M705" s="21"/>
      <c r="N705" s="22" t="s">
        <v>10</v>
      </c>
      <c r="O705" s="19"/>
      <c r="P705" s="22"/>
      <c r="Q705" s="38"/>
      <c r="R705" s="19"/>
      <c r="Y705" s="31"/>
      <c r="Z705" s="31"/>
      <c r="AC705" s="31"/>
    </row>
    <row r="706" spans="1:29" s="24" customFormat="1" ht="30" customHeight="1" x14ac:dyDescent="0.2">
      <c r="A706" s="22" t="s">
        <v>795</v>
      </c>
      <c r="B706" s="38" t="s">
        <v>1391</v>
      </c>
      <c r="C706" s="22" t="s">
        <v>48</v>
      </c>
      <c r="D706" s="19"/>
      <c r="E706" s="47">
        <v>43664</v>
      </c>
      <c r="F706" s="47">
        <v>43665</v>
      </c>
      <c r="G706" s="47">
        <v>43678</v>
      </c>
      <c r="H706" s="47">
        <v>43692</v>
      </c>
      <c r="I706" s="47">
        <v>43664</v>
      </c>
      <c r="J706" s="61" t="s">
        <v>12</v>
      </c>
      <c r="K706" s="21"/>
      <c r="L706" s="48" t="s">
        <v>78</v>
      </c>
      <c r="M706" s="21"/>
      <c r="N706" s="22" t="s">
        <v>13</v>
      </c>
      <c r="O706" s="19"/>
      <c r="P706" s="22" t="s">
        <v>70</v>
      </c>
      <c r="Q706" s="38"/>
      <c r="R706" s="19"/>
      <c r="Y706" s="31"/>
      <c r="Z706" s="31"/>
      <c r="AC706" s="31"/>
    </row>
    <row r="707" spans="1:29" s="24" customFormat="1" ht="30" customHeight="1" x14ac:dyDescent="0.2">
      <c r="A707" s="22" t="s">
        <v>796</v>
      </c>
      <c r="B707" s="38" t="s">
        <v>1988</v>
      </c>
      <c r="C707" s="22" t="s">
        <v>48</v>
      </c>
      <c r="D707" s="19"/>
      <c r="E707" s="47">
        <v>43664</v>
      </c>
      <c r="F707" s="47">
        <v>43665</v>
      </c>
      <c r="G707" s="47">
        <v>43678</v>
      </c>
      <c r="H707" s="47">
        <v>43692</v>
      </c>
      <c r="I707" s="47">
        <v>43664</v>
      </c>
      <c r="J707" s="67" t="s">
        <v>12</v>
      </c>
      <c r="K707" s="21"/>
      <c r="L707" s="48" t="s">
        <v>78</v>
      </c>
      <c r="M707" s="21"/>
      <c r="N707" s="22" t="s">
        <v>10</v>
      </c>
      <c r="O707" s="19"/>
      <c r="P707" s="22"/>
      <c r="Q707" s="38"/>
      <c r="R707" s="19"/>
      <c r="Y707" s="31"/>
      <c r="Z707" s="31"/>
      <c r="AC707" s="31"/>
    </row>
    <row r="708" spans="1:29" s="24" customFormat="1" ht="30" customHeight="1" x14ac:dyDescent="0.2">
      <c r="A708" s="22" t="s">
        <v>797</v>
      </c>
      <c r="B708" s="38" t="s">
        <v>1989</v>
      </c>
      <c r="C708" s="22" t="s">
        <v>48</v>
      </c>
      <c r="D708" s="19"/>
      <c r="E708" s="47">
        <v>43664</v>
      </c>
      <c r="F708" s="47">
        <v>43665</v>
      </c>
      <c r="G708" s="47">
        <v>43678</v>
      </c>
      <c r="H708" s="47">
        <v>43692</v>
      </c>
      <c r="I708" s="47">
        <v>43668</v>
      </c>
      <c r="J708" s="67" t="s">
        <v>12</v>
      </c>
      <c r="K708" s="21"/>
      <c r="L708" s="48" t="s">
        <v>78</v>
      </c>
      <c r="M708" s="21"/>
      <c r="N708" s="22" t="s">
        <v>19</v>
      </c>
      <c r="O708" s="19"/>
      <c r="P708" s="22"/>
      <c r="Q708" s="38"/>
      <c r="R708" s="19"/>
      <c r="Y708" s="31"/>
      <c r="Z708" s="31"/>
      <c r="AC708" s="31"/>
    </row>
    <row r="709" spans="1:29" s="24" customFormat="1" ht="30" customHeight="1" x14ac:dyDescent="0.2">
      <c r="A709" s="22" t="s">
        <v>798</v>
      </c>
      <c r="B709" s="38" t="s">
        <v>1990</v>
      </c>
      <c r="C709" s="22" t="s">
        <v>48</v>
      </c>
      <c r="D709" s="19"/>
      <c r="E709" s="47">
        <v>43664</v>
      </c>
      <c r="F709" s="47">
        <v>43665</v>
      </c>
      <c r="G709" s="47">
        <v>43678</v>
      </c>
      <c r="H709" s="47">
        <v>43692</v>
      </c>
      <c r="I709" s="47">
        <v>43665</v>
      </c>
      <c r="J709" s="67" t="s">
        <v>12</v>
      </c>
      <c r="K709" s="21"/>
      <c r="L709" s="48" t="s">
        <v>78</v>
      </c>
      <c r="M709" s="21"/>
      <c r="N709" s="22" t="s">
        <v>19</v>
      </c>
      <c r="O709" s="19"/>
      <c r="P709" s="22"/>
      <c r="Q709" s="38"/>
      <c r="R709" s="19"/>
      <c r="Y709" s="31"/>
      <c r="Z709" s="31"/>
      <c r="AC709" s="31"/>
    </row>
    <row r="710" spans="1:29" s="24" customFormat="1" ht="30" customHeight="1" x14ac:dyDescent="0.2">
      <c r="A710" s="22" t="s">
        <v>799</v>
      </c>
      <c r="B710" s="38" t="s">
        <v>1991</v>
      </c>
      <c r="C710" s="22" t="s">
        <v>48</v>
      </c>
      <c r="D710" s="19"/>
      <c r="E710" s="47">
        <v>43664</v>
      </c>
      <c r="F710" s="47">
        <v>43665</v>
      </c>
      <c r="G710" s="47">
        <v>43678</v>
      </c>
      <c r="H710" s="47">
        <v>43692</v>
      </c>
      <c r="I710" s="47">
        <v>43668</v>
      </c>
      <c r="J710" s="67" t="s">
        <v>12</v>
      </c>
      <c r="K710" s="21"/>
      <c r="L710" s="48" t="s">
        <v>78</v>
      </c>
      <c r="M710" s="21"/>
      <c r="N710" s="22" t="s">
        <v>10</v>
      </c>
      <c r="O710" s="19"/>
      <c r="P710" s="22"/>
      <c r="Q710" s="38"/>
      <c r="R710" s="19"/>
      <c r="Y710" s="31"/>
      <c r="Z710" s="31"/>
      <c r="AC710" s="31"/>
    </row>
    <row r="711" spans="1:29" s="24" customFormat="1" ht="30" customHeight="1" x14ac:dyDescent="0.2">
      <c r="A711" s="22" t="s">
        <v>800</v>
      </c>
      <c r="B711" s="38" t="s">
        <v>1992</v>
      </c>
      <c r="C711" s="22" t="s">
        <v>48</v>
      </c>
      <c r="D711" s="19"/>
      <c r="E711" s="47">
        <v>43665</v>
      </c>
      <c r="F711" s="47">
        <v>43668</v>
      </c>
      <c r="G711" s="47">
        <v>43679</v>
      </c>
      <c r="H711" s="47">
        <v>43693</v>
      </c>
      <c r="I711" s="47">
        <v>43678</v>
      </c>
      <c r="J711" s="67" t="s">
        <v>12</v>
      </c>
      <c r="K711" s="21"/>
      <c r="L711" s="48" t="s">
        <v>78</v>
      </c>
      <c r="M711" s="21"/>
      <c r="N711" s="22" t="s">
        <v>13</v>
      </c>
      <c r="O711" s="19"/>
      <c r="P711" s="22" t="s">
        <v>16</v>
      </c>
      <c r="Q711" s="38"/>
      <c r="R711" s="19"/>
      <c r="Y711" s="31"/>
      <c r="Z711" s="31"/>
      <c r="AC711" s="31"/>
    </row>
    <row r="712" spans="1:29" s="24" customFormat="1" ht="30" customHeight="1" x14ac:dyDescent="0.2">
      <c r="A712" s="22" t="s">
        <v>801</v>
      </c>
      <c r="B712" s="38" t="s">
        <v>1994</v>
      </c>
      <c r="C712" s="22" t="s">
        <v>48</v>
      </c>
      <c r="D712" s="19"/>
      <c r="E712" s="47">
        <v>43665</v>
      </c>
      <c r="F712" s="47">
        <v>43668</v>
      </c>
      <c r="G712" s="47">
        <v>43679</v>
      </c>
      <c r="H712" s="47">
        <v>43693</v>
      </c>
      <c r="I712" s="47">
        <v>43683</v>
      </c>
      <c r="J712" s="67" t="s">
        <v>12</v>
      </c>
      <c r="K712" s="21"/>
      <c r="L712" s="48" t="s">
        <v>78</v>
      </c>
      <c r="M712" s="21"/>
      <c r="N712" s="22" t="s">
        <v>10</v>
      </c>
      <c r="O712" s="19"/>
      <c r="P712" s="22"/>
      <c r="Q712" s="38"/>
      <c r="R712" s="19"/>
      <c r="Y712" s="31"/>
      <c r="Z712" s="31"/>
      <c r="AC712" s="31"/>
    </row>
    <row r="713" spans="1:29" s="24" customFormat="1" ht="30" customHeight="1" x14ac:dyDescent="0.2">
      <c r="A713" s="22" t="s">
        <v>802</v>
      </c>
      <c r="B713" s="38" t="s">
        <v>1995</v>
      </c>
      <c r="C713" s="22" t="s">
        <v>48</v>
      </c>
      <c r="D713" s="19"/>
      <c r="E713" s="47">
        <v>43665</v>
      </c>
      <c r="F713" s="47">
        <v>43668</v>
      </c>
      <c r="G713" s="47">
        <v>43679</v>
      </c>
      <c r="H713" s="47">
        <v>43693</v>
      </c>
      <c r="I713" s="47">
        <v>43671</v>
      </c>
      <c r="J713" s="67" t="s">
        <v>12</v>
      </c>
      <c r="K713" s="21"/>
      <c r="L713" s="48" t="s">
        <v>78</v>
      </c>
      <c r="M713" s="21"/>
      <c r="N713" s="22" t="s">
        <v>10</v>
      </c>
      <c r="O713" s="19"/>
      <c r="P713" s="22"/>
      <c r="Q713" s="38"/>
      <c r="R713" s="19"/>
      <c r="Y713" s="31"/>
      <c r="Z713" s="31"/>
      <c r="AC713" s="31"/>
    </row>
    <row r="714" spans="1:29" s="24" customFormat="1" ht="30" customHeight="1" x14ac:dyDescent="0.2">
      <c r="A714" s="22" t="s">
        <v>803</v>
      </c>
      <c r="B714" s="38" t="s">
        <v>1996</v>
      </c>
      <c r="C714" s="22" t="s">
        <v>48</v>
      </c>
      <c r="D714" s="19"/>
      <c r="E714" s="47">
        <v>43668</v>
      </c>
      <c r="F714" s="47">
        <v>43669</v>
      </c>
      <c r="G714" s="47">
        <v>43682</v>
      </c>
      <c r="H714" s="47">
        <v>43696</v>
      </c>
      <c r="I714" s="47">
        <v>43679</v>
      </c>
      <c r="J714" s="67" t="s">
        <v>12</v>
      </c>
      <c r="K714" s="21"/>
      <c r="L714" s="48" t="s">
        <v>78</v>
      </c>
      <c r="M714" s="21"/>
      <c r="N714" s="22" t="s">
        <v>10</v>
      </c>
      <c r="O714" s="19"/>
      <c r="P714" s="22"/>
      <c r="Q714" s="38"/>
      <c r="R714" s="19"/>
      <c r="Y714" s="31"/>
      <c r="Z714" s="31"/>
      <c r="AC714" s="31"/>
    </row>
    <row r="715" spans="1:29" s="24" customFormat="1" ht="30" customHeight="1" x14ac:dyDescent="0.2">
      <c r="A715" s="22" t="s">
        <v>804</v>
      </c>
      <c r="B715" s="38" t="s">
        <v>1997</v>
      </c>
      <c r="C715" s="22" t="s">
        <v>48</v>
      </c>
      <c r="D715" s="19"/>
      <c r="E715" s="47">
        <v>43668</v>
      </c>
      <c r="F715" s="47">
        <v>43669</v>
      </c>
      <c r="G715" s="47">
        <v>43682</v>
      </c>
      <c r="H715" s="47">
        <v>43696</v>
      </c>
      <c r="I715" s="47">
        <v>43683</v>
      </c>
      <c r="J715" s="67" t="s">
        <v>12</v>
      </c>
      <c r="K715" s="21"/>
      <c r="L715" s="48" t="s">
        <v>78</v>
      </c>
      <c r="M715" s="21"/>
      <c r="N715" s="22" t="s">
        <v>10</v>
      </c>
      <c r="O715" s="19"/>
      <c r="P715" s="22"/>
      <c r="Q715" s="38"/>
      <c r="R715" s="19"/>
      <c r="Y715" s="31"/>
      <c r="Z715" s="31"/>
      <c r="AC715" s="31"/>
    </row>
    <row r="716" spans="1:29" s="24" customFormat="1" ht="30" customHeight="1" x14ac:dyDescent="0.2">
      <c r="A716" s="22" t="s">
        <v>805</v>
      </c>
      <c r="B716" s="38" t="s">
        <v>1391</v>
      </c>
      <c r="C716" s="22" t="s">
        <v>48</v>
      </c>
      <c r="D716" s="19"/>
      <c r="E716" s="47">
        <v>43668</v>
      </c>
      <c r="F716" s="47">
        <v>43669</v>
      </c>
      <c r="G716" s="47">
        <v>43682</v>
      </c>
      <c r="H716" s="47">
        <v>43696</v>
      </c>
      <c r="I716" s="47">
        <v>43668</v>
      </c>
      <c r="J716" s="67" t="s">
        <v>12</v>
      </c>
      <c r="K716" s="21"/>
      <c r="L716" s="48" t="s">
        <v>78</v>
      </c>
      <c r="M716" s="21"/>
      <c r="N716" s="22" t="s">
        <v>13</v>
      </c>
      <c r="O716" s="19"/>
      <c r="P716" s="22" t="s">
        <v>70</v>
      </c>
      <c r="Q716" s="38"/>
      <c r="R716" s="19"/>
      <c r="Y716" s="31"/>
      <c r="Z716" s="31"/>
      <c r="AC716" s="31"/>
    </row>
    <row r="717" spans="1:29" s="24" customFormat="1" ht="30" customHeight="1" x14ac:dyDescent="0.2">
      <c r="A717" s="22" t="s">
        <v>806</v>
      </c>
      <c r="B717" s="38" t="s">
        <v>1998</v>
      </c>
      <c r="C717" s="22" t="s">
        <v>48</v>
      </c>
      <c r="D717" s="19"/>
      <c r="E717" s="47">
        <v>43668</v>
      </c>
      <c r="F717" s="47">
        <v>43669</v>
      </c>
      <c r="G717" s="47">
        <v>43682</v>
      </c>
      <c r="H717" s="47">
        <v>43696</v>
      </c>
      <c r="I717" s="47">
        <v>43670</v>
      </c>
      <c r="J717" s="67" t="s">
        <v>12</v>
      </c>
      <c r="K717" s="21"/>
      <c r="L717" s="48" t="s">
        <v>78</v>
      </c>
      <c r="M717" s="21"/>
      <c r="N717" s="22" t="s">
        <v>10</v>
      </c>
      <c r="O717" s="19"/>
      <c r="P717" s="22"/>
      <c r="Q717" s="38"/>
      <c r="R717" s="19"/>
      <c r="Y717" s="31"/>
      <c r="Z717" s="31"/>
      <c r="AC717" s="31"/>
    </row>
    <row r="718" spans="1:29" s="24" customFormat="1" ht="30" customHeight="1" x14ac:dyDescent="0.2">
      <c r="A718" s="22" t="s">
        <v>807</v>
      </c>
      <c r="B718" s="38" t="s">
        <v>1999</v>
      </c>
      <c r="C718" s="22" t="s">
        <v>48</v>
      </c>
      <c r="D718" s="19"/>
      <c r="E718" s="47">
        <v>43669</v>
      </c>
      <c r="F718" s="47">
        <v>43670</v>
      </c>
      <c r="G718" s="47">
        <v>43683</v>
      </c>
      <c r="H718" s="47">
        <v>43697</v>
      </c>
      <c r="I718" s="47">
        <v>43683</v>
      </c>
      <c r="J718" s="67" t="s">
        <v>12</v>
      </c>
      <c r="K718" s="21"/>
      <c r="L718" s="48" t="s">
        <v>78</v>
      </c>
      <c r="M718" s="21"/>
      <c r="N718" s="22" t="s">
        <v>10</v>
      </c>
      <c r="O718" s="19"/>
      <c r="P718" s="22"/>
      <c r="Q718" s="38"/>
      <c r="R718" s="19"/>
      <c r="Y718" s="31"/>
      <c r="Z718" s="31"/>
      <c r="AC718" s="31"/>
    </row>
    <row r="719" spans="1:29" s="24" customFormat="1" ht="30" customHeight="1" x14ac:dyDescent="0.2">
      <c r="A719" s="22" t="s">
        <v>808</v>
      </c>
      <c r="B719" s="38" t="s">
        <v>2000</v>
      </c>
      <c r="C719" s="22" t="s">
        <v>48</v>
      </c>
      <c r="D719" s="19"/>
      <c r="E719" s="47">
        <v>43669</v>
      </c>
      <c r="F719" s="47">
        <v>43670</v>
      </c>
      <c r="G719" s="47">
        <v>43683</v>
      </c>
      <c r="H719" s="47">
        <v>43697</v>
      </c>
      <c r="I719" s="47">
        <v>43696</v>
      </c>
      <c r="J719" s="67" t="s">
        <v>12</v>
      </c>
      <c r="K719" s="21"/>
      <c r="L719" s="48" t="s">
        <v>78</v>
      </c>
      <c r="M719" s="21"/>
      <c r="N719" s="22" t="s">
        <v>10</v>
      </c>
      <c r="O719" s="19"/>
      <c r="P719" s="22"/>
      <c r="Q719" s="38"/>
      <c r="R719" s="19"/>
      <c r="Y719" s="31"/>
      <c r="Z719" s="31"/>
      <c r="AC719" s="31"/>
    </row>
    <row r="720" spans="1:29" s="24" customFormat="1" ht="30" customHeight="1" x14ac:dyDescent="0.2">
      <c r="A720" s="22" t="s">
        <v>809</v>
      </c>
      <c r="B720" s="38" t="s">
        <v>2001</v>
      </c>
      <c r="C720" s="22" t="s">
        <v>48</v>
      </c>
      <c r="D720" s="19"/>
      <c r="E720" s="47">
        <v>43669</v>
      </c>
      <c r="F720" s="47">
        <v>43670</v>
      </c>
      <c r="G720" s="47">
        <v>43683</v>
      </c>
      <c r="H720" s="47">
        <v>43697</v>
      </c>
      <c r="I720" s="47">
        <v>43671</v>
      </c>
      <c r="J720" s="67" t="s">
        <v>12</v>
      </c>
      <c r="K720" s="21"/>
      <c r="L720" s="48" t="s">
        <v>78</v>
      </c>
      <c r="M720" s="21"/>
      <c r="N720" s="22" t="s">
        <v>10</v>
      </c>
      <c r="O720" s="19"/>
      <c r="P720" s="22"/>
      <c r="Q720" s="38"/>
      <c r="R720" s="19"/>
      <c r="Y720" s="31"/>
      <c r="Z720" s="31"/>
      <c r="AC720" s="31"/>
    </row>
    <row r="721" spans="1:29" s="24" customFormat="1" ht="30" customHeight="1" x14ac:dyDescent="0.2">
      <c r="A721" s="22" t="s">
        <v>810</v>
      </c>
      <c r="B721" s="38" t="s">
        <v>1391</v>
      </c>
      <c r="C721" s="22" t="s">
        <v>48</v>
      </c>
      <c r="D721" s="19"/>
      <c r="E721" s="47">
        <v>43669</v>
      </c>
      <c r="F721" s="47">
        <v>43670</v>
      </c>
      <c r="G721" s="47">
        <v>43683</v>
      </c>
      <c r="H721" s="47">
        <v>43697</v>
      </c>
      <c r="I721" s="47">
        <v>43669</v>
      </c>
      <c r="J721" s="67" t="s">
        <v>12</v>
      </c>
      <c r="K721" s="21"/>
      <c r="L721" s="48" t="s">
        <v>78</v>
      </c>
      <c r="M721" s="21"/>
      <c r="N721" s="22" t="s">
        <v>13</v>
      </c>
      <c r="O721" s="19"/>
      <c r="P721" s="22" t="s">
        <v>70</v>
      </c>
      <c r="Q721" s="38"/>
      <c r="R721" s="19"/>
      <c r="Y721" s="31"/>
      <c r="Z721" s="31"/>
      <c r="AC721" s="31"/>
    </row>
    <row r="722" spans="1:29" s="24" customFormat="1" ht="30" customHeight="1" x14ac:dyDescent="0.2">
      <c r="A722" s="22" t="s">
        <v>811</v>
      </c>
      <c r="B722" s="38" t="s">
        <v>1391</v>
      </c>
      <c r="C722" s="22" t="s">
        <v>48</v>
      </c>
      <c r="D722" s="19"/>
      <c r="E722" s="47">
        <v>43669</v>
      </c>
      <c r="F722" s="47">
        <v>43670</v>
      </c>
      <c r="G722" s="47">
        <v>43683</v>
      </c>
      <c r="H722" s="47">
        <v>43697</v>
      </c>
      <c r="I722" s="47">
        <v>43669</v>
      </c>
      <c r="J722" s="67" t="s">
        <v>12</v>
      </c>
      <c r="K722" s="21"/>
      <c r="L722" s="48" t="s">
        <v>78</v>
      </c>
      <c r="M722" s="21"/>
      <c r="N722" s="22" t="s">
        <v>13</v>
      </c>
      <c r="O722" s="19"/>
      <c r="P722" s="22" t="s">
        <v>70</v>
      </c>
      <c r="Q722" s="38"/>
      <c r="R722" s="19"/>
      <c r="Y722" s="31"/>
      <c r="Z722" s="31"/>
      <c r="AC722" s="31"/>
    </row>
    <row r="723" spans="1:29" s="24" customFormat="1" ht="30" customHeight="1" x14ac:dyDescent="0.2">
      <c r="A723" s="22" t="s">
        <v>812</v>
      </c>
      <c r="B723" s="38" t="s">
        <v>2004</v>
      </c>
      <c r="C723" s="22" t="s">
        <v>48</v>
      </c>
      <c r="D723" s="19"/>
      <c r="E723" s="47">
        <v>43670</v>
      </c>
      <c r="F723" s="47">
        <v>43671</v>
      </c>
      <c r="G723" s="47">
        <v>43684</v>
      </c>
      <c r="H723" s="47">
        <v>43698</v>
      </c>
      <c r="I723" s="47">
        <v>43683</v>
      </c>
      <c r="J723" s="67" t="s">
        <v>12</v>
      </c>
      <c r="K723" s="21"/>
      <c r="L723" s="48" t="s">
        <v>78</v>
      </c>
      <c r="M723" s="21"/>
      <c r="N723" s="22" t="s">
        <v>10</v>
      </c>
      <c r="O723" s="19"/>
      <c r="P723" s="22"/>
      <c r="Q723" s="38"/>
      <c r="R723" s="19"/>
      <c r="Y723" s="31"/>
      <c r="Z723" s="31"/>
      <c r="AC723" s="31"/>
    </row>
    <row r="724" spans="1:29" s="24" customFormat="1" ht="30" customHeight="1" x14ac:dyDescent="0.2">
      <c r="A724" s="22" t="s">
        <v>813</v>
      </c>
      <c r="B724" s="38" t="s">
        <v>2005</v>
      </c>
      <c r="C724" s="22" t="s">
        <v>48</v>
      </c>
      <c r="D724" s="19"/>
      <c r="E724" s="47">
        <v>43671</v>
      </c>
      <c r="F724" s="47">
        <v>43672</v>
      </c>
      <c r="G724" s="47">
        <v>43685</v>
      </c>
      <c r="H724" s="47">
        <v>43699</v>
      </c>
      <c r="I724" s="47">
        <v>43689</v>
      </c>
      <c r="J724" s="67" t="s">
        <v>12</v>
      </c>
      <c r="K724" s="21"/>
      <c r="L724" s="48" t="s">
        <v>78</v>
      </c>
      <c r="M724" s="21"/>
      <c r="N724" s="22" t="s">
        <v>10</v>
      </c>
      <c r="O724" s="19"/>
      <c r="P724" s="22"/>
      <c r="Q724" s="38"/>
      <c r="R724" s="19"/>
      <c r="Y724" s="31"/>
      <c r="Z724" s="31"/>
      <c r="AC724" s="31"/>
    </row>
    <row r="725" spans="1:29" s="24" customFormat="1" ht="30" customHeight="1" x14ac:dyDescent="0.2">
      <c r="A725" s="22" t="s">
        <v>814</v>
      </c>
      <c r="B725" s="38" t="s">
        <v>2006</v>
      </c>
      <c r="C725" s="22" t="s">
        <v>48</v>
      </c>
      <c r="D725" s="19"/>
      <c r="E725" s="47" t="s">
        <v>25</v>
      </c>
      <c r="F725" s="47" t="s">
        <v>25</v>
      </c>
      <c r="G725" s="47" t="s">
        <v>25</v>
      </c>
      <c r="H725" s="47" t="s">
        <v>25</v>
      </c>
      <c r="I725" s="47" t="s">
        <v>25</v>
      </c>
      <c r="J725" s="67" t="s">
        <v>25</v>
      </c>
      <c r="K725" s="21"/>
      <c r="L725" s="48" t="s">
        <v>80</v>
      </c>
      <c r="M725" s="21"/>
      <c r="N725" s="22" t="s">
        <v>25</v>
      </c>
      <c r="O725" s="19"/>
      <c r="P725" s="22"/>
      <c r="Q725" s="38" t="s">
        <v>2246</v>
      </c>
      <c r="R725" s="19"/>
      <c r="Y725" s="31"/>
      <c r="Z725" s="31"/>
      <c r="AC725" s="31"/>
    </row>
    <row r="726" spans="1:29" s="24" customFormat="1" ht="30" customHeight="1" x14ac:dyDescent="0.2">
      <c r="A726" s="22" t="s">
        <v>815</v>
      </c>
      <c r="B726" s="38" t="s">
        <v>2007</v>
      </c>
      <c r="C726" s="22" t="s">
        <v>48</v>
      </c>
      <c r="D726" s="19"/>
      <c r="E726" s="47">
        <v>43671</v>
      </c>
      <c r="F726" s="47">
        <v>43672</v>
      </c>
      <c r="G726" s="47">
        <v>43685</v>
      </c>
      <c r="H726" s="47">
        <v>43699</v>
      </c>
      <c r="I726" s="47">
        <v>43678</v>
      </c>
      <c r="J726" s="67" t="s">
        <v>12</v>
      </c>
      <c r="K726" s="21"/>
      <c r="L726" s="48" t="s">
        <v>78</v>
      </c>
      <c r="M726" s="21"/>
      <c r="N726" s="22" t="s">
        <v>10</v>
      </c>
      <c r="O726" s="19"/>
      <c r="P726" s="22"/>
      <c r="Q726" s="38"/>
      <c r="R726" s="19"/>
      <c r="Y726" s="31"/>
      <c r="Z726" s="31"/>
      <c r="AC726" s="31"/>
    </row>
    <row r="727" spans="1:29" s="24" customFormat="1" ht="30" customHeight="1" x14ac:dyDescent="0.2">
      <c r="A727" s="22" t="s">
        <v>816</v>
      </c>
      <c r="B727" s="38" t="s">
        <v>2009</v>
      </c>
      <c r="C727" s="22" t="s">
        <v>48</v>
      </c>
      <c r="D727" s="19"/>
      <c r="E727" s="47">
        <v>43671</v>
      </c>
      <c r="F727" s="47">
        <v>43672</v>
      </c>
      <c r="G727" s="47">
        <v>43685</v>
      </c>
      <c r="H727" s="47">
        <v>43699</v>
      </c>
      <c r="I727" s="47">
        <v>43678</v>
      </c>
      <c r="J727" s="67" t="s">
        <v>12</v>
      </c>
      <c r="K727" s="21"/>
      <c r="L727" s="48" t="s">
        <v>78</v>
      </c>
      <c r="M727" s="21"/>
      <c r="N727" s="22" t="s">
        <v>10</v>
      </c>
      <c r="O727" s="19"/>
      <c r="P727" s="22"/>
      <c r="Q727" s="38"/>
      <c r="R727" s="19"/>
      <c r="Y727" s="31"/>
      <c r="Z727" s="31"/>
      <c r="AC727" s="31"/>
    </row>
    <row r="728" spans="1:29" s="24" customFormat="1" ht="30" customHeight="1" x14ac:dyDescent="0.2">
      <c r="A728" s="22" t="s">
        <v>817</v>
      </c>
      <c r="B728" s="38" t="s">
        <v>2010</v>
      </c>
      <c r="C728" s="22" t="s">
        <v>48</v>
      </c>
      <c r="D728" s="19"/>
      <c r="E728" s="47">
        <v>43671</v>
      </c>
      <c r="F728" s="47">
        <v>43672</v>
      </c>
      <c r="G728" s="47">
        <v>43685</v>
      </c>
      <c r="H728" s="47">
        <v>43699</v>
      </c>
      <c r="I728" s="47">
        <v>43678</v>
      </c>
      <c r="J728" s="67" t="s">
        <v>12</v>
      </c>
      <c r="K728" s="21"/>
      <c r="L728" s="48" t="s">
        <v>78</v>
      </c>
      <c r="M728" s="21"/>
      <c r="N728" s="22" t="s">
        <v>10</v>
      </c>
      <c r="O728" s="19"/>
      <c r="P728" s="22"/>
      <c r="Q728" s="38"/>
      <c r="R728" s="19"/>
      <c r="Y728" s="31"/>
      <c r="Z728" s="31"/>
      <c r="AC728" s="31"/>
    </row>
    <row r="729" spans="1:29" s="24" customFormat="1" ht="30" customHeight="1" x14ac:dyDescent="0.2">
      <c r="A729" s="22" t="s">
        <v>818</v>
      </c>
      <c r="B729" s="38" t="s">
        <v>2011</v>
      </c>
      <c r="C729" s="22" t="s">
        <v>48</v>
      </c>
      <c r="D729" s="19"/>
      <c r="E729" s="47">
        <v>43671</v>
      </c>
      <c r="F729" s="47">
        <v>43672</v>
      </c>
      <c r="G729" s="47">
        <v>43685</v>
      </c>
      <c r="H729" s="47">
        <v>43699</v>
      </c>
      <c r="I729" s="47">
        <v>43678</v>
      </c>
      <c r="J729" s="67" t="s">
        <v>12</v>
      </c>
      <c r="K729" s="21"/>
      <c r="L729" s="48" t="s">
        <v>78</v>
      </c>
      <c r="M729" s="21"/>
      <c r="N729" s="22" t="s">
        <v>10</v>
      </c>
      <c r="O729" s="19"/>
      <c r="P729" s="22"/>
      <c r="Q729" s="38"/>
      <c r="R729" s="19"/>
      <c r="Y729" s="31"/>
      <c r="Z729" s="31"/>
      <c r="AC729" s="31"/>
    </row>
    <row r="730" spans="1:29" s="24" customFormat="1" ht="30" customHeight="1" x14ac:dyDescent="0.2">
      <c r="A730" s="22" t="s">
        <v>819</v>
      </c>
      <c r="B730" s="38" t="s">
        <v>2012</v>
      </c>
      <c r="C730" s="22" t="s">
        <v>48</v>
      </c>
      <c r="D730" s="19"/>
      <c r="E730" s="47">
        <v>43671</v>
      </c>
      <c r="F730" s="47">
        <v>43672</v>
      </c>
      <c r="G730" s="47">
        <v>43685</v>
      </c>
      <c r="H730" s="47">
        <v>43699</v>
      </c>
      <c r="I730" s="47">
        <v>43678</v>
      </c>
      <c r="J730" s="67" t="s">
        <v>12</v>
      </c>
      <c r="K730" s="21"/>
      <c r="L730" s="48" t="s">
        <v>78</v>
      </c>
      <c r="M730" s="21"/>
      <c r="N730" s="22" t="s">
        <v>10</v>
      </c>
      <c r="O730" s="19"/>
      <c r="P730" s="22"/>
      <c r="Q730" s="38"/>
      <c r="R730" s="19"/>
      <c r="Y730" s="31"/>
      <c r="Z730" s="31"/>
      <c r="AC730" s="31"/>
    </row>
    <row r="731" spans="1:29" s="24" customFormat="1" ht="30" customHeight="1" x14ac:dyDescent="0.2">
      <c r="A731" s="22" t="s">
        <v>820</v>
      </c>
      <c r="B731" s="38" t="s">
        <v>2013</v>
      </c>
      <c r="C731" s="22" t="s">
        <v>48</v>
      </c>
      <c r="D731" s="19"/>
      <c r="E731" s="47">
        <v>43671</v>
      </c>
      <c r="F731" s="47">
        <v>43672</v>
      </c>
      <c r="G731" s="47">
        <v>43685</v>
      </c>
      <c r="H731" s="47">
        <v>43699</v>
      </c>
      <c r="I731" s="47">
        <v>43672</v>
      </c>
      <c r="J731" s="67" t="s">
        <v>12</v>
      </c>
      <c r="K731" s="21"/>
      <c r="L731" s="48" t="s">
        <v>78</v>
      </c>
      <c r="M731" s="21"/>
      <c r="N731" s="22" t="s">
        <v>10</v>
      </c>
      <c r="O731" s="19"/>
      <c r="P731" s="22"/>
      <c r="Q731" s="38"/>
      <c r="R731" s="19"/>
      <c r="Y731" s="31"/>
      <c r="Z731" s="31"/>
      <c r="AC731" s="31"/>
    </row>
    <row r="732" spans="1:29" s="24" customFormat="1" ht="30" customHeight="1" x14ac:dyDescent="0.2">
      <c r="A732" s="22" t="s">
        <v>821</v>
      </c>
      <c r="B732" s="38" t="s">
        <v>2008</v>
      </c>
      <c r="C732" s="22" t="s">
        <v>48</v>
      </c>
      <c r="D732" s="19"/>
      <c r="E732" s="47">
        <v>43671</v>
      </c>
      <c r="F732" s="47">
        <v>43672</v>
      </c>
      <c r="G732" s="47">
        <v>43685</v>
      </c>
      <c r="H732" s="47">
        <v>43699</v>
      </c>
      <c r="I732" s="47">
        <v>43696</v>
      </c>
      <c r="J732" s="67" t="s">
        <v>12</v>
      </c>
      <c r="K732" s="21"/>
      <c r="L732" s="48" t="s">
        <v>78</v>
      </c>
      <c r="M732" s="21"/>
      <c r="N732" s="22" t="s">
        <v>10</v>
      </c>
      <c r="O732" s="19"/>
      <c r="P732" s="22"/>
      <c r="Q732" s="38"/>
      <c r="R732" s="19"/>
      <c r="Y732" s="31"/>
      <c r="Z732" s="31"/>
      <c r="AC732" s="31"/>
    </row>
    <row r="733" spans="1:29" s="24" customFormat="1" ht="30" customHeight="1" x14ac:dyDescent="0.2">
      <c r="A733" s="22" t="s">
        <v>822</v>
      </c>
      <c r="B733" s="38" t="s">
        <v>2014</v>
      </c>
      <c r="C733" s="22" t="s">
        <v>48</v>
      </c>
      <c r="D733" s="19"/>
      <c r="E733" s="47">
        <v>43671</v>
      </c>
      <c r="F733" s="47">
        <v>43672</v>
      </c>
      <c r="G733" s="47">
        <v>43685</v>
      </c>
      <c r="H733" s="47">
        <v>43699</v>
      </c>
      <c r="I733" s="47">
        <v>43696</v>
      </c>
      <c r="J733" s="67" t="s">
        <v>12</v>
      </c>
      <c r="K733" s="21"/>
      <c r="L733" s="48" t="s">
        <v>78</v>
      </c>
      <c r="M733" s="21"/>
      <c r="N733" s="22" t="s">
        <v>10</v>
      </c>
      <c r="O733" s="19"/>
      <c r="P733" s="22"/>
      <c r="Q733" s="38"/>
      <c r="R733" s="19"/>
      <c r="Y733" s="31"/>
      <c r="Z733" s="31"/>
      <c r="AC733" s="31"/>
    </row>
    <row r="734" spans="1:29" s="24" customFormat="1" ht="30" customHeight="1" x14ac:dyDescent="0.2">
      <c r="A734" s="22" t="s">
        <v>823</v>
      </c>
      <c r="B734" s="38" t="s">
        <v>2015</v>
      </c>
      <c r="C734" s="22" t="s">
        <v>48</v>
      </c>
      <c r="D734" s="19"/>
      <c r="E734" s="47">
        <v>43672</v>
      </c>
      <c r="F734" s="47">
        <v>43675</v>
      </c>
      <c r="G734" s="47">
        <v>43686</v>
      </c>
      <c r="H734" s="47">
        <v>43700</v>
      </c>
      <c r="I734" s="47">
        <v>43696</v>
      </c>
      <c r="J734" s="67" t="s">
        <v>12</v>
      </c>
      <c r="K734" s="21"/>
      <c r="L734" s="48" t="s">
        <v>78</v>
      </c>
      <c r="M734" s="21"/>
      <c r="N734" s="22" t="s">
        <v>13</v>
      </c>
      <c r="O734" s="19"/>
      <c r="P734" s="22" t="s">
        <v>16</v>
      </c>
      <c r="Q734" s="38"/>
      <c r="R734" s="19"/>
      <c r="Y734" s="31"/>
      <c r="Z734" s="31"/>
      <c r="AC734" s="31"/>
    </row>
    <row r="735" spans="1:29" s="24" customFormat="1" ht="30" customHeight="1" x14ac:dyDescent="0.2">
      <c r="A735" s="22" t="s">
        <v>824</v>
      </c>
      <c r="B735" s="38" t="s">
        <v>2016</v>
      </c>
      <c r="C735" s="22" t="s">
        <v>48</v>
      </c>
      <c r="D735" s="19"/>
      <c r="E735" s="47">
        <v>43672</v>
      </c>
      <c r="F735" s="47">
        <v>43675</v>
      </c>
      <c r="G735" s="47">
        <v>43686</v>
      </c>
      <c r="H735" s="47">
        <v>43700</v>
      </c>
      <c r="I735" s="47">
        <v>43678</v>
      </c>
      <c r="J735" s="67" t="s">
        <v>12</v>
      </c>
      <c r="K735" s="21"/>
      <c r="L735" s="48" t="s">
        <v>78</v>
      </c>
      <c r="M735" s="21"/>
      <c r="N735" s="22" t="s">
        <v>19</v>
      </c>
      <c r="O735" s="19"/>
      <c r="P735" s="22"/>
      <c r="Q735" s="38"/>
      <c r="R735" s="19"/>
      <c r="Y735" s="31"/>
      <c r="Z735" s="31"/>
      <c r="AC735" s="31"/>
    </row>
    <row r="736" spans="1:29" s="24" customFormat="1" ht="30" customHeight="1" x14ac:dyDescent="0.2">
      <c r="A736" s="22" t="s">
        <v>825</v>
      </c>
      <c r="B736" s="38" t="s">
        <v>2017</v>
      </c>
      <c r="C736" s="22" t="s">
        <v>48</v>
      </c>
      <c r="D736" s="19"/>
      <c r="E736" s="47">
        <v>43675</v>
      </c>
      <c r="F736" s="47">
        <v>43676</v>
      </c>
      <c r="G736" s="47">
        <v>43689</v>
      </c>
      <c r="H736" s="47">
        <v>43703</v>
      </c>
      <c r="I736" s="47">
        <v>43696</v>
      </c>
      <c r="J736" s="67" t="s">
        <v>12</v>
      </c>
      <c r="K736" s="21"/>
      <c r="L736" s="48" t="s">
        <v>78</v>
      </c>
      <c r="M736" s="21"/>
      <c r="N736" s="22" t="s">
        <v>10</v>
      </c>
      <c r="O736" s="19"/>
      <c r="P736" s="22"/>
      <c r="Q736" s="38"/>
      <c r="R736" s="19"/>
      <c r="Y736" s="31"/>
      <c r="Z736" s="31"/>
      <c r="AC736" s="31"/>
    </row>
    <row r="737" spans="1:29" s="24" customFormat="1" ht="30" customHeight="1" x14ac:dyDescent="0.2">
      <c r="A737" s="22" t="s">
        <v>826</v>
      </c>
      <c r="B737" s="38" t="s">
        <v>2018</v>
      </c>
      <c r="C737" s="22" t="s">
        <v>48</v>
      </c>
      <c r="D737" s="19"/>
      <c r="E737" s="47">
        <v>43675</v>
      </c>
      <c r="F737" s="47">
        <v>43676</v>
      </c>
      <c r="G737" s="47">
        <v>43689</v>
      </c>
      <c r="H737" s="47">
        <v>43703</v>
      </c>
      <c r="I737" s="47">
        <v>43700</v>
      </c>
      <c r="J737" s="67" t="s">
        <v>12</v>
      </c>
      <c r="K737" s="21"/>
      <c r="L737" s="48" t="s">
        <v>78</v>
      </c>
      <c r="M737" s="21"/>
      <c r="N737" s="22" t="s">
        <v>19</v>
      </c>
      <c r="O737" s="19"/>
      <c r="P737" s="22"/>
      <c r="Q737" s="38"/>
      <c r="R737" s="19"/>
      <c r="Y737" s="31"/>
      <c r="Z737" s="31"/>
      <c r="AC737" s="31"/>
    </row>
    <row r="738" spans="1:29" s="24" customFormat="1" ht="30" customHeight="1" x14ac:dyDescent="0.2">
      <c r="A738" s="22" t="s">
        <v>827</v>
      </c>
      <c r="B738" s="38" t="s">
        <v>2019</v>
      </c>
      <c r="C738" s="22" t="s">
        <v>48</v>
      </c>
      <c r="D738" s="19"/>
      <c r="E738" s="47">
        <v>43675</v>
      </c>
      <c r="F738" s="47">
        <v>43676</v>
      </c>
      <c r="G738" s="47">
        <v>43689</v>
      </c>
      <c r="H738" s="47">
        <v>43703</v>
      </c>
      <c r="I738" s="47">
        <v>43676</v>
      </c>
      <c r="J738" s="67" t="s">
        <v>12</v>
      </c>
      <c r="K738" s="21"/>
      <c r="L738" s="48" t="s">
        <v>78</v>
      </c>
      <c r="M738" s="21"/>
      <c r="N738" s="22" t="s">
        <v>13</v>
      </c>
      <c r="O738" s="19"/>
      <c r="P738" s="22" t="s">
        <v>70</v>
      </c>
      <c r="Q738" s="38"/>
      <c r="R738" s="19"/>
      <c r="Y738" s="31"/>
      <c r="Z738" s="31"/>
      <c r="AC738" s="31"/>
    </row>
    <row r="739" spans="1:29" s="24" customFormat="1" ht="30" customHeight="1" x14ac:dyDescent="0.2">
      <c r="A739" s="22" t="s">
        <v>828</v>
      </c>
      <c r="B739" s="38" t="s">
        <v>2020</v>
      </c>
      <c r="C739" s="22" t="s">
        <v>48</v>
      </c>
      <c r="D739" s="19"/>
      <c r="E739" s="47">
        <v>43675</v>
      </c>
      <c r="F739" s="47">
        <v>43676</v>
      </c>
      <c r="G739" s="47">
        <v>43689</v>
      </c>
      <c r="H739" s="47">
        <v>43703</v>
      </c>
      <c r="I739" s="47">
        <v>43676</v>
      </c>
      <c r="J739" s="67" t="s">
        <v>12</v>
      </c>
      <c r="K739" s="21"/>
      <c r="L739" s="48" t="s">
        <v>78</v>
      </c>
      <c r="M739" s="21"/>
      <c r="N739" s="22" t="s">
        <v>13</v>
      </c>
      <c r="O739" s="19"/>
      <c r="P739" s="22" t="s">
        <v>16</v>
      </c>
      <c r="Q739" s="38"/>
      <c r="R739" s="19"/>
      <c r="Y739" s="31"/>
      <c r="Z739" s="31"/>
      <c r="AC739" s="31"/>
    </row>
    <row r="740" spans="1:29" s="24" customFormat="1" ht="30" customHeight="1" x14ac:dyDescent="0.2">
      <c r="A740" s="22" t="s">
        <v>829</v>
      </c>
      <c r="B740" s="38" t="s">
        <v>2021</v>
      </c>
      <c r="C740" s="22" t="s">
        <v>48</v>
      </c>
      <c r="D740" s="19"/>
      <c r="E740" s="47">
        <v>43675</v>
      </c>
      <c r="F740" s="47">
        <v>43676</v>
      </c>
      <c r="G740" s="47">
        <v>43689</v>
      </c>
      <c r="H740" s="47">
        <v>43703</v>
      </c>
      <c r="I740" s="47">
        <v>43676</v>
      </c>
      <c r="J740" s="67" t="s">
        <v>12</v>
      </c>
      <c r="K740" s="21"/>
      <c r="L740" s="48" t="s">
        <v>78</v>
      </c>
      <c r="M740" s="21"/>
      <c r="N740" s="22" t="s">
        <v>13</v>
      </c>
      <c r="O740" s="19"/>
      <c r="P740" s="22" t="s">
        <v>16</v>
      </c>
      <c r="Q740" s="38"/>
      <c r="R740" s="19"/>
      <c r="Y740" s="31"/>
      <c r="Z740" s="31"/>
      <c r="AC740" s="31"/>
    </row>
    <row r="741" spans="1:29" s="24" customFormat="1" ht="30" customHeight="1" x14ac:dyDescent="0.2">
      <c r="A741" s="22" t="s">
        <v>830</v>
      </c>
      <c r="B741" s="38" t="s">
        <v>2022</v>
      </c>
      <c r="C741" s="22" t="s">
        <v>48</v>
      </c>
      <c r="D741" s="19"/>
      <c r="E741" s="47">
        <v>43675</v>
      </c>
      <c r="F741" s="47">
        <v>43676</v>
      </c>
      <c r="G741" s="47">
        <v>43689</v>
      </c>
      <c r="H741" s="47">
        <v>43703</v>
      </c>
      <c r="I741" s="47">
        <v>43686</v>
      </c>
      <c r="J741" s="67" t="s">
        <v>12</v>
      </c>
      <c r="K741" s="21"/>
      <c r="L741" s="48" t="s">
        <v>78</v>
      </c>
      <c r="M741" s="21"/>
      <c r="N741" s="22" t="s">
        <v>10</v>
      </c>
      <c r="O741" s="19"/>
      <c r="P741" s="22"/>
      <c r="Q741" s="38"/>
      <c r="R741" s="19"/>
      <c r="Y741" s="31"/>
      <c r="Z741" s="31"/>
      <c r="AC741" s="31"/>
    </row>
    <row r="742" spans="1:29" s="24" customFormat="1" ht="30" customHeight="1" x14ac:dyDescent="0.2">
      <c r="A742" s="22" t="s">
        <v>831</v>
      </c>
      <c r="B742" s="38" t="s">
        <v>2023</v>
      </c>
      <c r="C742" s="22" t="s">
        <v>48</v>
      </c>
      <c r="D742" s="19"/>
      <c r="E742" s="47">
        <v>43676</v>
      </c>
      <c r="F742" s="47">
        <v>43677</v>
      </c>
      <c r="G742" s="47">
        <v>43690</v>
      </c>
      <c r="H742" s="47">
        <v>43704</v>
      </c>
      <c r="I742" s="47">
        <v>43678</v>
      </c>
      <c r="J742" s="67" t="s">
        <v>12</v>
      </c>
      <c r="K742" s="21"/>
      <c r="L742" s="48" t="s">
        <v>78</v>
      </c>
      <c r="M742" s="21"/>
      <c r="N742" s="22" t="s">
        <v>10</v>
      </c>
      <c r="O742" s="19"/>
      <c r="P742" s="22"/>
      <c r="Q742" s="38"/>
      <c r="R742" s="19"/>
      <c r="Y742" s="31"/>
      <c r="Z742" s="31"/>
      <c r="AC742" s="31"/>
    </row>
    <row r="743" spans="1:29" s="24" customFormat="1" ht="30" customHeight="1" x14ac:dyDescent="0.2">
      <c r="A743" s="22" t="s">
        <v>832</v>
      </c>
      <c r="B743" s="38" t="s">
        <v>2024</v>
      </c>
      <c r="C743" s="22" t="s">
        <v>48</v>
      </c>
      <c r="D743" s="19"/>
      <c r="E743" s="47">
        <v>43676</v>
      </c>
      <c r="F743" s="47">
        <v>43677</v>
      </c>
      <c r="G743" s="47">
        <v>43690</v>
      </c>
      <c r="H743" s="47">
        <v>43704</v>
      </c>
      <c r="I743" s="47">
        <v>43677</v>
      </c>
      <c r="J743" s="67" t="s">
        <v>12</v>
      </c>
      <c r="K743" s="21"/>
      <c r="L743" s="48" t="s">
        <v>78</v>
      </c>
      <c r="M743" s="21"/>
      <c r="N743" s="22" t="s">
        <v>19</v>
      </c>
      <c r="O743" s="19"/>
      <c r="P743" s="22"/>
      <c r="Q743" s="38"/>
      <c r="R743" s="19"/>
      <c r="Y743" s="31"/>
      <c r="Z743" s="31"/>
      <c r="AC743" s="31"/>
    </row>
    <row r="744" spans="1:29" s="24" customFormat="1" ht="30" customHeight="1" x14ac:dyDescent="0.2">
      <c r="A744" s="22" t="s">
        <v>833</v>
      </c>
      <c r="B744" s="38" t="s">
        <v>2025</v>
      </c>
      <c r="C744" s="22" t="s">
        <v>48</v>
      </c>
      <c r="D744" s="19"/>
      <c r="E744" s="47">
        <v>43676</v>
      </c>
      <c r="F744" s="47">
        <v>43677</v>
      </c>
      <c r="G744" s="47">
        <v>43690</v>
      </c>
      <c r="H744" s="47">
        <v>43704</v>
      </c>
      <c r="I744" s="47">
        <v>43683</v>
      </c>
      <c r="J744" s="67" t="s">
        <v>12</v>
      </c>
      <c r="K744" s="21"/>
      <c r="L744" s="48" t="s">
        <v>78</v>
      </c>
      <c r="M744" s="21"/>
      <c r="N744" s="22" t="s">
        <v>19</v>
      </c>
      <c r="O744" s="19"/>
      <c r="P744" s="22"/>
      <c r="Q744" s="38"/>
      <c r="R744" s="19"/>
      <c r="Y744" s="31"/>
      <c r="Z744" s="31"/>
      <c r="AC744" s="31"/>
    </row>
    <row r="745" spans="1:29" s="24" customFormat="1" ht="30" customHeight="1" x14ac:dyDescent="0.2">
      <c r="A745" s="22" t="s">
        <v>834</v>
      </c>
      <c r="B745" s="38" t="s">
        <v>2026</v>
      </c>
      <c r="C745" s="22" t="s">
        <v>48</v>
      </c>
      <c r="D745" s="19"/>
      <c r="E745" s="47">
        <v>43676</v>
      </c>
      <c r="F745" s="47">
        <v>43677</v>
      </c>
      <c r="G745" s="47">
        <v>43690</v>
      </c>
      <c r="H745" s="47">
        <v>43704</v>
      </c>
      <c r="I745" s="47">
        <v>43700</v>
      </c>
      <c r="J745" s="67" t="s">
        <v>12</v>
      </c>
      <c r="K745" s="21"/>
      <c r="L745" s="48" t="s">
        <v>78</v>
      </c>
      <c r="M745" s="21"/>
      <c r="N745" s="22" t="s">
        <v>13</v>
      </c>
      <c r="O745" s="19"/>
      <c r="P745" s="22" t="s">
        <v>23</v>
      </c>
      <c r="Q745" s="38"/>
      <c r="R745" s="19"/>
      <c r="Y745" s="31"/>
      <c r="Z745" s="31"/>
      <c r="AC745" s="31"/>
    </row>
    <row r="746" spans="1:29" s="24" customFormat="1" ht="30" customHeight="1" x14ac:dyDescent="0.2">
      <c r="A746" s="22" t="s">
        <v>835</v>
      </c>
      <c r="B746" s="38" t="s">
        <v>2027</v>
      </c>
      <c r="C746" s="22" t="s">
        <v>48</v>
      </c>
      <c r="D746" s="19"/>
      <c r="E746" s="47">
        <v>43676</v>
      </c>
      <c r="F746" s="47">
        <v>43677</v>
      </c>
      <c r="G746" s="47">
        <v>43690</v>
      </c>
      <c r="H746" s="47">
        <v>43704</v>
      </c>
      <c r="I746" s="47">
        <v>43683</v>
      </c>
      <c r="J746" s="67" t="s">
        <v>12</v>
      </c>
      <c r="K746" s="21"/>
      <c r="L746" s="48" t="s">
        <v>78</v>
      </c>
      <c r="M746" s="21"/>
      <c r="N746" s="22" t="s">
        <v>10</v>
      </c>
      <c r="O746" s="19"/>
      <c r="P746" s="22"/>
      <c r="Q746" s="38"/>
      <c r="R746" s="19"/>
      <c r="Y746" s="31"/>
      <c r="Z746" s="31"/>
      <c r="AC746" s="31"/>
    </row>
    <row r="747" spans="1:29" s="24" customFormat="1" ht="30" customHeight="1" x14ac:dyDescent="0.2">
      <c r="A747" s="22" t="s">
        <v>836</v>
      </c>
      <c r="B747" s="38" t="s">
        <v>2028</v>
      </c>
      <c r="C747" s="22" t="s">
        <v>48</v>
      </c>
      <c r="D747" s="19"/>
      <c r="E747" s="47">
        <v>43676</v>
      </c>
      <c r="F747" s="47">
        <v>43677</v>
      </c>
      <c r="G747" s="47">
        <v>43690</v>
      </c>
      <c r="H747" s="47">
        <v>43704</v>
      </c>
      <c r="I747" s="47">
        <v>43697</v>
      </c>
      <c r="J747" s="67" t="s">
        <v>12</v>
      </c>
      <c r="K747" s="21"/>
      <c r="L747" s="48" t="s">
        <v>78</v>
      </c>
      <c r="M747" s="21"/>
      <c r="N747" s="22" t="s">
        <v>10</v>
      </c>
      <c r="O747" s="19"/>
      <c r="P747" s="22"/>
      <c r="Q747" s="38"/>
      <c r="R747" s="19"/>
      <c r="Y747" s="31"/>
      <c r="Z747" s="31"/>
      <c r="AC747" s="31"/>
    </row>
    <row r="748" spans="1:29" s="24" customFormat="1" ht="30" customHeight="1" x14ac:dyDescent="0.2">
      <c r="A748" s="22" t="s">
        <v>837</v>
      </c>
      <c r="B748" s="38" t="s">
        <v>2029</v>
      </c>
      <c r="C748" s="22" t="s">
        <v>48</v>
      </c>
      <c r="D748" s="19"/>
      <c r="E748" s="47">
        <v>43676</v>
      </c>
      <c r="F748" s="47">
        <v>43677</v>
      </c>
      <c r="G748" s="47">
        <v>43690</v>
      </c>
      <c r="H748" s="47">
        <v>43704</v>
      </c>
      <c r="I748" s="47">
        <v>43685</v>
      </c>
      <c r="J748" s="67" t="s">
        <v>12</v>
      </c>
      <c r="K748" s="21"/>
      <c r="L748" s="48" t="s">
        <v>78</v>
      </c>
      <c r="M748" s="21"/>
      <c r="N748" s="22" t="s">
        <v>10</v>
      </c>
      <c r="O748" s="19"/>
      <c r="P748" s="22"/>
      <c r="Q748" s="38"/>
      <c r="R748" s="19"/>
      <c r="Y748" s="31"/>
      <c r="Z748" s="31"/>
      <c r="AC748" s="31"/>
    </row>
    <row r="749" spans="1:29" s="24" customFormat="1" ht="30" customHeight="1" x14ac:dyDescent="0.2">
      <c r="A749" s="22" t="s">
        <v>838</v>
      </c>
      <c r="B749" s="38" t="s">
        <v>2030</v>
      </c>
      <c r="C749" s="22" t="s">
        <v>48</v>
      </c>
      <c r="D749" s="19"/>
      <c r="E749" s="47">
        <v>43676</v>
      </c>
      <c r="F749" s="47">
        <v>43677</v>
      </c>
      <c r="G749" s="47">
        <v>43690</v>
      </c>
      <c r="H749" s="47">
        <v>43704</v>
      </c>
      <c r="I749" s="47">
        <v>43683</v>
      </c>
      <c r="J749" s="67" t="s">
        <v>12</v>
      </c>
      <c r="K749" s="21"/>
      <c r="L749" s="48" t="s">
        <v>78</v>
      </c>
      <c r="M749" s="21"/>
      <c r="N749" s="22" t="s">
        <v>19</v>
      </c>
      <c r="O749" s="19"/>
      <c r="P749" s="22"/>
      <c r="Q749" s="38"/>
      <c r="R749" s="19"/>
      <c r="Y749" s="31"/>
      <c r="Z749" s="31"/>
      <c r="AC749" s="31"/>
    </row>
    <row r="750" spans="1:29" s="24" customFormat="1" ht="30" customHeight="1" x14ac:dyDescent="0.2">
      <c r="A750" s="22" t="s">
        <v>839</v>
      </c>
      <c r="B750" s="38" t="s">
        <v>2031</v>
      </c>
      <c r="C750" s="22" t="s">
        <v>48</v>
      </c>
      <c r="D750" s="19"/>
      <c r="E750" s="47">
        <v>43676</v>
      </c>
      <c r="F750" s="47">
        <v>43677</v>
      </c>
      <c r="G750" s="47">
        <v>43690</v>
      </c>
      <c r="H750" s="47">
        <v>43704</v>
      </c>
      <c r="I750" s="47">
        <v>43683</v>
      </c>
      <c r="J750" s="67" t="s">
        <v>12</v>
      </c>
      <c r="K750" s="21"/>
      <c r="L750" s="48" t="s">
        <v>78</v>
      </c>
      <c r="M750" s="21"/>
      <c r="N750" s="22" t="s">
        <v>19</v>
      </c>
      <c r="O750" s="19"/>
      <c r="P750" s="22"/>
      <c r="Q750" s="38"/>
      <c r="R750" s="19"/>
      <c r="Y750" s="31"/>
      <c r="Z750" s="31"/>
      <c r="AC750" s="31"/>
    </row>
    <row r="751" spans="1:29" s="24" customFormat="1" ht="30" customHeight="1" x14ac:dyDescent="0.2">
      <c r="A751" s="22" t="s">
        <v>840</v>
      </c>
      <c r="B751" s="38" t="s">
        <v>2032</v>
      </c>
      <c r="C751" s="22" t="s">
        <v>48</v>
      </c>
      <c r="D751" s="19"/>
      <c r="E751" s="47">
        <v>43677</v>
      </c>
      <c r="F751" s="47">
        <v>43678</v>
      </c>
      <c r="G751" s="47">
        <v>43691</v>
      </c>
      <c r="H751" s="47">
        <v>43705</v>
      </c>
      <c r="I751" s="47">
        <v>43679</v>
      </c>
      <c r="J751" s="67" t="s">
        <v>12</v>
      </c>
      <c r="K751" s="21"/>
      <c r="L751" s="48" t="s">
        <v>78</v>
      </c>
      <c r="M751" s="21"/>
      <c r="N751" s="22" t="s">
        <v>10</v>
      </c>
      <c r="O751" s="19"/>
      <c r="P751" s="22"/>
      <c r="Q751" s="38"/>
      <c r="R751" s="19"/>
      <c r="Y751" s="31"/>
      <c r="Z751" s="31"/>
      <c r="AC751" s="31"/>
    </row>
    <row r="752" spans="1:29" s="24" customFormat="1" ht="30" customHeight="1" x14ac:dyDescent="0.2">
      <c r="A752" s="22" t="s">
        <v>841</v>
      </c>
      <c r="B752" s="38" t="s">
        <v>2033</v>
      </c>
      <c r="C752" s="22" t="s">
        <v>48</v>
      </c>
      <c r="D752" s="19"/>
      <c r="E752" s="47">
        <v>43677</v>
      </c>
      <c r="F752" s="47">
        <v>43678</v>
      </c>
      <c r="G752" s="47">
        <v>43691</v>
      </c>
      <c r="H752" s="47">
        <v>43705</v>
      </c>
      <c r="I752" s="47">
        <v>43684</v>
      </c>
      <c r="J752" s="67" t="s">
        <v>12</v>
      </c>
      <c r="K752" s="21"/>
      <c r="L752" s="48" t="s">
        <v>78</v>
      </c>
      <c r="M752" s="21"/>
      <c r="N752" s="22" t="s">
        <v>10</v>
      </c>
      <c r="O752" s="19"/>
      <c r="P752" s="22"/>
      <c r="Q752" s="38"/>
      <c r="R752" s="19"/>
      <c r="Y752" s="31"/>
      <c r="Z752" s="31"/>
      <c r="AC752" s="31"/>
    </row>
    <row r="753" spans="1:29" s="24" customFormat="1" ht="30" customHeight="1" x14ac:dyDescent="0.2">
      <c r="A753" s="22" t="s">
        <v>842</v>
      </c>
      <c r="B753" s="38" t="s">
        <v>2034</v>
      </c>
      <c r="C753" s="22" t="s">
        <v>48</v>
      </c>
      <c r="D753" s="19"/>
      <c r="E753" s="47">
        <v>43677</v>
      </c>
      <c r="F753" s="47">
        <v>43678</v>
      </c>
      <c r="G753" s="47">
        <v>43691</v>
      </c>
      <c r="H753" s="47">
        <v>43705</v>
      </c>
      <c r="I753" s="47">
        <v>43684</v>
      </c>
      <c r="J753" s="67" t="s">
        <v>12</v>
      </c>
      <c r="K753" s="21"/>
      <c r="L753" s="48" t="s">
        <v>78</v>
      </c>
      <c r="M753" s="21"/>
      <c r="N753" s="22" t="s">
        <v>10</v>
      </c>
      <c r="O753" s="19"/>
      <c r="P753" s="22"/>
      <c r="Q753" s="38"/>
      <c r="R753" s="19"/>
      <c r="Y753" s="31"/>
      <c r="Z753" s="31"/>
      <c r="AC753" s="31"/>
    </row>
    <row r="754" spans="1:29" s="24" customFormat="1" ht="30" customHeight="1" x14ac:dyDescent="0.2">
      <c r="A754" s="22" t="s">
        <v>843</v>
      </c>
      <c r="B754" s="38" t="s">
        <v>2035</v>
      </c>
      <c r="C754" s="22" t="s">
        <v>49</v>
      </c>
      <c r="D754" s="19"/>
      <c r="E754" s="47">
        <v>43678</v>
      </c>
      <c r="F754" s="47">
        <v>43679</v>
      </c>
      <c r="G754" s="47">
        <v>43692</v>
      </c>
      <c r="H754" s="47">
        <v>43706</v>
      </c>
      <c r="I754" s="47">
        <v>43706</v>
      </c>
      <c r="J754" s="67" t="s">
        <v>12</v>
      </c>
      <c r="K754" s="21"/>
      <c r="L754" s="48" t="s">
        <v>78</v>
      </c>
      <c r="M754" s="21"/>
      <c r="N754" s="22" t="s">
        <v>10</v>
      </c>
      <c r="O754" s="19"/>
      <c r="P754" s="22"/>
      <c r="Q754" s="38"/>
      <c r="R754" s="19"/>
      <c r="Y754" s="31"/>
      <c r="Z754" s="31"/>
      <c r="AC754" s="31"/>
    </row>
    <row r="755" spans="1:29" s="24" customFormat="1" ht="30" customHeight="1" x14ac:dyDescent="0.2">
      <c r="A755" s="22" t="s">
        <v>844</v>
      </c>
      <c r="B755" s="38" t="s">
        <v>2036</v>
      </c>
      <c r="C755" s="22" t="s">
        <v>49</v>
      </c>
      <c r="D755" s="19"/>
      <c r="E755" s="47">
        <v>43678</v>
      </c>
      <c r="F755" s="47">
        <v>43679</v>
      </c>
      <c r="G755" s="47">
        <v>43692</v>
      </c>
      <c r="H755" s="47">
        <v>43706</v>
      </c>
      <c r="I755" s="47">
        <v>43705</v>
      </c>
      <c r="J755" s="67" t="s">
        <v>12</v>
      </c>
      <c r="K755" s="21"/>
      <c r="L755" s="48" t="s">
        <v>78</v>
      </c>
      <c r="M755" s="21"/>
      <c r="N755" s="22" t="s">
        <v>10</v>
      </c>
      <c r="O755" s="19"/>
      <c r="P755" s="22"/>
      <c r="Q755" s="38"/>
      <c r="R755" s="19"/>
      <c r="Y755" s="31"/>
      <c r="Z755" s="31"/>
      <c r="AC755" s="31"/>
    </row>
    <row r="756" spans="1:29" s="24" customFormat="1" ht="30" customHeight="1" x14ac:dyDescent="0.2">
      <c r="A756" s="22" t="s">
        <v>845</v>
      </c>
      <c r="B756" s="38" t="s">
        <v>2037</v>
      </c>
      <c r="C756" s="22" t="s">
        <v>49</v>
      </c>
      <c r="D756" s="19"/>
      <c r="E756" s="47">
        <v>43678</v>
      </c>
      <c r="F756" s="47">
        <v>43679</v>
      </c>
      <c r="G756" s="47">
        <v>43692</v>
      </c>
      <c r="H756" s="47">
        <v>43706</v>
      </c>
      <c r="I756" s="47">
        <v>43705</v>
      </c>
      <c r="J756" s="67" t="s">
        <v>12</v>
      </c>
      <c r="K756" s="21"/>
      <c r="L756" s="48" t="s">
        <v>78</v>
      </c>
      <c r="M756" s="21"/>
      <c r="N756" s="22" t="s">
        <v>13</v>
      </c>
      <c r="O756" s="19"/>
      <c r="P756" s="22" t="s">
        <v>70</v>
      </c>
      <c r="Q756" s="38" t="s">
        <v>2111</v>
      </c>
      <c r="R756" s="19"/>
      <c r="Y756" s="31"/>
      <c r="Z756" s="31"/>
      <c r="AC756" s="31"/>
    </row>
    <row r="757" spans="1:29" s="24" customFormat="1" ht="30" customHeight="1" x14ac:dyDescent="0.2">
      <c r="A757" s="22" t="s">
        <v>846</v>
      </c>
      <c r="B757" s="38" t="s">
        <v>2038</v>
      </c>
      <c r="C757" s="22" t="s">
        <v>49</v>
      </c>
      <c r="D757" s="19"/>
      <c r="E757" s="47">
        <v>43679</v>
      </c>
      <c r="F757" s="47">
        <v>43682</v>
      </c>
      <c r="G757" s="47">
        <v>43693</v>
      </c>
      <c r="H757" s="47">
        <v>43707</v>
      </c>
      <c r="I757" s="47">
        <v>43683</v>
      </c>
      <c r="J757" s="67" t="s">
        <v>12</v>
      </c>
      <c r="K757" s="21"/>
      <c r="L757" s="48" t="s">
        <v>78</v>
      </c>
      <c r="M757" s="21"/>
      <c r="N757" s="22" t="s">
        <v>10</v>
      </c>
      <c r="O757" s="19"/>
      <c r="P757" s="22"/>
      <c r="Q757" s="38"/>
      <c r="R757" s="19"/>
      <c r="Y757" s="31"/>
      <c r="Z757" s="31"/>
      <c r="AC757" s="31"/>
    </row>
    <row r="758" spans="1:29" s="24" customFormat="1" ht="30" customHeight="1" x14ac:dyDescent="0.2">
      <c r="A758" s="22" t="s">
        <v>847</v>
      </c>
      <c r="B758" s="38" t="s">
        <v>2039</v>
      </c>
      <c r="C758" s="22" t="s">
        <v>49</v>
      </c>
      <c r="D758" s="19"/>
      <c r="E758" s="47">
        <v>43679</v>
      </c>
      <c r="F758" s="47">
        <v>43682</v>
      </c>
      <c r="G758" s="47">
        <v>43693</v>
      </c>
      <c r="H758" s="47">
        <v>43707</v>
      </c>
      <c r="I758" s="47">
        <v>43696</v>
      </c>
      <c r="J758" s="67" t="s">
        <v>12</v>
      </c>
      <c r="K758" s="21"/>
      <c r="L758" s="48" t="s">
        <v>78</v>
      </c>
      <c r="M758" s="21"/>
      <c r="N758" s="22" t="s">
        <v>10</v>
      </c>
      <c r="O758" s="19"/>
      <c r="P758" s="22"/>
      <c r="Q758" s="38"/>
      <c r="R758" s="19"/>
      <c r="Y758" s="31"/>
      <c r="Z758" s="31"/>
      <c r="AC758" s="31"/>
    </row>
    <row r="759" spans="1:29" s="24" customFormat="1" ht="30" customHeight="1" x14ac:dyDescent="0.2">
      <c r="A759" s="22" t="s">
        <v>848</v>
      </c>
      <c r="B759" s="38" t="s">
        <v>2040</v>
      </c>
      <c r="C759" s="22" t="s">
        <v>49</v>
      </c>
      <c r="D759" s="19"/>
      <c r="E759" s="47">
        <v>43679</v>
      </c>
      <c r="F759" s="47">
        <v>43682</v>
      </c>
      <c r="G759" s="47">
        <v>43693</v>
      </c>
      <c r="H759" s="47">
        <v>43707</v>
      </c>
      <c r="I759" s="47">
        <v>43684</v>
      </c>
      <c r="J759" s="67" t="s">
        <v>12</v>
      </c>
      <c r="K759" s="21"/>
      <c r="L759" s="48" t="s">
        <v>78</v>
      </c>
      <c r="M759" s="21"/>
      <c r="N759" s="22" t="s">
        <v>10</v>
      </c>
      <c r="O759" s="19"/>
      <c r="P759" s="22"/>
      <c r="Q759" s="38"/>
      <c r="R759" s="19"/>
      <c r="Y759" s="31"/>
      <c r="Z759" s="31"/>
      <c r="AC759" s="31"/>
    </row>
    <row r="760" spans="1:29" s="24" customFormat="1" ht="30" customHeight="1" x14ac:dyDescent="0.2">
      <c r="A760" s="22" t="s">
        <v>849</v>
      </c>
      <c r="B760" s="38" t="s">
        <v>2041</v>
      </c>
      <c r="C760" s="22" t="s">
        <v>49</v>
      </c>
      <c r="D760" s="19"/>
      <c r="E760" s="47" t="s">
        <v>25</v>
      </c>
      <c r="F760" s="47" t="s">
        <v>25</v>
      </c>
      <c r="G760" s="47" t="s">
        <v>25</v>
      </c>
      <c r="H760" s="47" t="s">
        <v>25</v>
      </c>
      <c r="I760" s="47" t="s">
        <v>25</v>
      </c>
      <c r="J760" s="67" t="s">
        <v>25</v>
      </c>
      <c r="K760" s="21"/>
      <c r="L760" s="48" t="s">
        <v>80</v>
      </c>
      <c r="M760" s="21"/>
      <c r="N760" s="22" t="s">
        <v>25</v>
      </c>
      <c r="O760" s="19"/>
      <c r="P760" s="22"/>
      <c r="Q760" s="38"/>
      <c r="R760" s="19"/>
      <c r="Y760" s="31"/>
      <c r="Z760" s="31"/>
      <c r="AC760" s="31"/>
    </row>
    <row r="761" spans="1:29" s="24" customFormat="1" ht="30" customHeight="1" x14ac:dyDescent="0.2">
      <c r="A761" s="22" t="s">
        <v>850</v>
      </c>
      <c r="B761" s="38" t="s">
        <v>2042</v>
      </c>
      <c r="C761" s="22" t="s">
        <v>49</v>
      </c>
      <c r="D761" s="19"/>
      <c r="E761" s="47">
        <v>43682</v>
      </c>
      <c r="F761" s="47">
        <v>43683</v>
      </c>
      <c r="G761" s="47">
        <v>43696</v>
      </c>
      <c r="H761" s="47">
        <v>43710</v>
      </c>
      <c r="I761" s="47">
        <v>43686</v>
      </c>
      <c r="J761" s="67" t="s">
        <v>12</v>
      </c>
      <c r="K761" s="21"/>
      <c r="L761" s="48" t="s">
        <v>78</v>
      </c>
      <c r="M761" s="21"/>
      <c r="N761" s="22" t="s">
        <v>10</v>
      </c>
      <c r="O761" s="19"/>
      <c r="P761" s="22"/>
      <c r="Q761" s="38"/>
      <c r="R761" s="19"/>
      <c r="Y761" s="31"/>
      <c r="Z761" s="31"/>
      <c r="AC761" s="31"/>
    </row>
    <row r="762" spans="1:29" s="24" customFormat="1" ht="30" customHeight="1" x14ac:dyDescent="0.2">
      <c r="A762" s="22" t="s">
        <v>851</v>
      </c>
      <c r="B762" s="38" t="s">
        <v>2043</v>
      </c>
      <c r="C762" s="22" t="s">
        <v>49</v>
      </c>
      <c r="D762" s="19"/>
      <c r="E762" s="47">
        <v>43682</v>
      </c>
      <c r="F762" s="47">
        <v>43683</v>
      </c>
      <c r="G762" s="47">
        <v>43696</v>
      </c>
      <c r="H762" s="47">
        <v>43710</v>
      </c>
      <c r="I762" s="47">
        <v>43690</v>
      </c>
      <c r="J762" s="67" t="s">
        <v>12</v>
      </c>
      <c r="K762" s="21"/>
      <c r="L762" s="48" t="s">
        <v>78</v>
      </c>
      <c r="M762" s="21"/>
      <c r="N762" s="22" t="s">
        <v>10</v>
      </c>
      <c r="O762" s="19"/>
      <c r="P762" s="22"/>
      <c r="Q762" s="38" t="s">
        <v>2192</v>
      </c>
      <c r="R762" s="19"/>
      <c r="Y762" s="31"/>
      <c r="Z762" s="31"/>
      <c r="AC762" s="31"/>
    </row>
    <row r="763" spans="1:29" s="24" customFormat="1" ht="30" customHeight="1" x14ac:dyDescent="0.2">
      <c r="A763" s="22" t="s">
        <v>852</v>
      </c>
      <c r="B763" s="38" t="s">
        <v>2044</v>
      </c>
      <c r="C763" s="22" t="s">
        <v>49</v>
      </c>
      <c r="D763" s="19"/>
      <c r="E763" s="47">
        <v>43682</v>
      </c>
      <c r="F763" s="47">
        <v>43683</v>
      </c>
      <c r="G763" s="47">
        <v>43696</v>
      </c>
      <c r="H763" s="47">
        <v>43710</v>
      </c>
      <c r="I763" s="47">
        <v>43683</v>
      </c>
      <c r="J763" s="67" t="s">
        <v>12</v>
      </c>
      <c r="K763" s="21"/>
      <c r="L763" s="48" t="s">
        <v>78</v>
      </c>
      <c r="M763" s="21"/>
      <c r="N763" s="22" t="s">
        <v>10</v>
      </c>
      <c r="O763" s="19"/>
      <c r="P763" s="22"/>
      <c r="Q763" s="38"/>
      <c r="R763" s="19"/>
      <c r="Y763" s="31"/>
      <c r="Z763" s="31"/>
      <c r="AC763" s="31"/>
    </row>
    <row r="764" spans="1:29" s="24" customFormat="1" ht="30" customHeight="1" x14ac:dyDescent="0.2">
      <c r="A764" s="22" t="s">
        <v>853</v>
      </c>
      <c r="B764" s="38" t="s">
        <v>2045</v>
      </c>
      <c r="C764" s="22" t="s">
        <v>49</v>
      </c>
      <c r="D764" s="19"/>
      <c r="E764" s="47">
        <v>43682</v>
      </c>
      <c r="F764" s="47">
        <v>43683</v>
      </c>
      <c r="G764" s="47">
        <v>43696</v>
      </c>
      <c r="H764" s="47">
        <v>43710</v>
      </c>
      <c r="I764" s="47">
        <v>43698</v>
      </c>
      <c r="J764" s="67" t="s">
        <v>12</v>
      </c>
      <c r="K764" s="21"/>
      <c r="L764" s="48" t="s">
        <v>78</v>
      </c>
      <c r="M764" s="21"/>
      <c r="N764" s="22" t="s">
        <v>10</v>
      </c>
      <c r="O764" s="19"/>
      <c r="P764" s="22"/>
      <c r="Q764" s="38"/>
      <c r="R764" s="19"/>
      <c r="Y764" s="31"/>
      <c r="Z764" s="31"/>
      <c r="AC764" s="31"/>
    </row>
    <row r="765" spans="1:29" s="24" customFormat="1" ht="30" customHeight="1" x14ac:dyDescent="0.2">
      <c r="A765" s="22" t="s">
        <v>854</v>
      </c>
      <c r="B765" s="38" t="s">
        <v>2046</v>
      </c>
      <c r="C765" s="22" t="s">
        <v>49</v>
      </c>
      <c r="D765" s="19"/>
      <c r="E765" s="47">
        <v>43682</v>
      </c>
      <c r="F765" s="47">
        <v>43683</v>
      </c>
      <c r="G765" s="47">
        <v>43696</v>
      </c>
      <c r="H765" s="47">
        <v>43710</v>
      </c>
      <c r="I765" s="47">
        <v>43691</v>
      </c>
      <c r="J765" s="67" t="s">
        <v>12</v>
      </c>
      <c r="K765" s="21"/>
      <c r="L765" s="48" t="s">
        <v>78</v>
      </c>
      <c r="M765" s="21"/>
      <c r="N765" s="22" t="s">
        <v>10</v>
      </c>
      <c r="O765" s="19"/>
      <c r="P765" s="22"/>
      <c r="Q765" s="38"/>
      <c r="R765" s="19"/>
      <c r="Y765" s="31"/>
      <c r="Z765" s="31"/>
      <c r="AC765" s="31"/>
    </row>
    <row r="766" spans="1:29" s="24" customFormat="1" ht="30" customHeight="1" x14ac:dyDescent="0.2">
      <c r="A766" s="22" t="s">
        <v>855</v>
      </c>
      <c r="B766" s="38" t="s">
        <v>2047</v>
      </c>
      <c r="C766" s="22" t="s">
        <v>49</v>
      </c>
      <c r="D766" s="19"/>
      <c r="E766" s="47">
        <v>43683</v>
      </c>
      <c r="F766" s="47">
        <v>43684</v>
      </c>
      <c r="G766" s="47">
        <v>43697</v>
      </c>
      <c r="H766" s="47">
        <v>43711</v>
      </c>
      <c r="I766" s="47">
        <v>43696</v>
      </c>
      <c r="J766" s="67" t="s">
        <v>12</v>
      </c>
      <c r="K766" s="21"/>
      <c r="L766" s="48" t="s">
        <v>78</v>
      </c>
      <c r="M766" s="21"/>
      <c r="N766" s="22" t="s">
        <v>10</v>
      </c>
      <c r="O766" s="19"/>
      <c r="P766" s="22"/>
      <c r="Q766" s="38"/>
      <c r="R766" s="19"/>
      <c r="Y766" s="31"/>
      <c r="Z766" s="31"/>
      <c r="AC766" s="31"/>
    </row>
    <row r="767" spans="1:29" s="24" customFormat="1" ht="30" customHeight="1" x14ac:dyDescent="0.2">
      <c r="A767" s="22" t="s">
        <v>856</v>
      </c>
      <c r="B767" s="38" t="s">
        <v>2048</v>
      </c>
      <c r="C767" s="22" t="s">
        <v>49</v>
      </c>
      <c r="D767" s="19"/>
      <c r="E767" s="47">
        <v>43683</v>
      </c>
      <c r="F767" s="47">
        <v>43684</v>
      </c>
      <c r="G767" s="47">
        <v>43697</v>
      </c>
      <c r="H767" s="47">
        <v>43711</v>
      </c>
      <c r="I767" s="47">
        <v>43700</v>
      </c>
      <c r="J767" s="67" t="s">
        <v>12</v>
      </c>
      <c r="K767" s="21"/>
      <c r="L767" s="48" t="s">
        <v>78</v>
      </c>
      <c r="M767" s="21"/>
      <c r="N767" s="22" t="s">
        <v>10</v>
      </c>
      <c r="O767" s="19"/>
      <c r="P767" s="22"/>
      <c r="Q767" s="38"/>
      <c r="R767" s="19"/>
      <c r="Y767" s="31"/>
      <c r="Z767" s="31"/>
      <c r="AC767" s="31"/>
    </row>
    <row r="768" spans="1:29" s="24" customFormat="1" ht="30" customHeight="1" x14ac:dyDescent="0.2">
      <c r="A768" s="22" t="s">
        <v>857</v>
      </c>
      <c r="B768" s="38" t="s">
        <v>2049</v>
      </c>
      <c r="C768" s="22" t="s">
        <v>49</v>
      </c>
      <c r="D768" s="19"/>
      <c r="E768" s="47">
        <v>43683</v>
      </c>
      <c r="F768" s="47">
        <v>43684</v>
      </c>
      <c r="G768" s="47">
        <v>43697</v>
      </c>
      <c r="H768" s="47">
        <v>43711</v>
      </c>
      <c r="I768" s="47">
        <v>43705</v>
      </c>
      <c r="J768" s="67" t="s">
        <v>12</v>
      </c>
      <c r="K768" s="21"/>
      <c r="L768" s="48" t="s">
        <v>78</v>
      </c>
      <c r="M768" s="21"/>
      <c r="N768" s="22" t="s">
        <v>10</v>
      </c>
      <c r="O768" s="19"/>
      <c r="P768" s="22"/>
      <c r="Q768" s="38"/>
      <c r="R768" s="19"/>
      <c r="Y768" s="31"/>
      <c r="Z768" s="31"/>
      <c r="AC768" s="31"/>
    </row>
    <row r="769" spans="1:29" s="24" customFormat="1" ht="30" customHeight="1" x14ac:dyDescent="0.2">
      <c r="A769" s="22" t="s">
        <v>858</v>
      </c>
      <c r="B769" s="38" t="s">
        <v>2050</v>
      </c>
      <c r="C769" s="22" t="s">
        <v>49</v>
      </c>
      <c r="D769" s="19"/>
      <c r="E769" s="47">
        <v>43683</v>
      </c>
      <c r="F769" s="47">
        <v>43684</v>
      </c>
      <c r="G769" s="47">
        <v>43697</v>
      </c>
      <c r="H769" s="47">
        <v>43711</v>
      </c>
      <c r="I769" s="47">
        <v>43700</v>
      </c>
      <c r="J769" s="67" t="s">
        <v>12</v>
      </c>
      <c r="K769" s="21"/>
      <c r="L769" s="48" t="s">
        <v>78</v>
      </c>
      <c r="M769" s="21"/>
      <c r="N769" s="22" t="s">
        <v>10</v>
      </c>
      <c r="O769" s="19"/>
      <c r="P769" s="22"/>
      <c r="Q769" s="38"/>
      <c r="R769" s="19"/>
      <c r="Y769" s="31"/>
      <c r="Z769" s="31"/>
      <c r="AC769" s="31"/>
    </row>
    <row r="770" spans="1:29" s="24" customFormat="1" ht="30" customHeight="1" x14ac:dyDescent="0.2">
      <c r="A770" s="22" t="s">
        <v>859</v>
      </c>
      <c r="B770" s="38" t="s">
        <v>2051</v>
      </c>
      <c r="C770" s="22" t="s">
        <v>49</v>
      </c>
      <c r="D770" s="19"/>
      <c r="E770" s="47">
        <v>43684</v>
      </c>
      <c r="F770" s="47">
        <v>43685</v>
      </c>
      <c r="G770" s="47">
        <v>43698</v>
      </c>
      <c r="H770" s="47">
        <v>43712</v>
      </c>
      <c r="I770" s="47">
        <v>43711</v>
      </c>
      <c r="J770" s="67" t="s">
        <v>12</v>
      </c>
      <c r="K770" s="21"/>
      <c r="L770" s="48" t="s">
        <v>78</v>
      </c>
      <c r="M770" s="21"/>
      <c r="N770" s="22" t="s">
        <v>10</v>
      </c>
      <c r="O770" s="19"/>
      <c r="P770" s="22"/>
      <c r="Q770" s="38"/>
      <c r="R770" s="19"/>
      <c r="Y770" s="31"/>
      <c r="Z770" s="31"/>
      <c r="AC770" s="31"/>
    </row>
    <row r="771" spans="1:29" s="24" customFormat="1" ht="30" customHeight="1" x14ac:dyDescent="0.2">
      <c r="A771" s="22" t="s">
        <v>860</v>
      </c>
      <c r="B771" s="38" t="s">
        <v>2052</v>
      </c>
      <c r="C771" s="22" t="s">
        <v>49</v>
      </c>
      <c r="D771" s="19"/>
      <c r="E771" s="47">
        <v>43684</v>
      </c>
      <c r="F771" s="47">
        <v>43685</v>
      </c>
      <c r="G771" s="47">
        <v>43698</v>
      </c>
      <c r="H771" s="47">
        <v>43712</v>
      </c>
      <c r="I771" s="47" t="s">
        <v>25</v>
      </c>
      <c r="J771" s="67" t="s">
        <v>25</v>
      </c>
      <c r="K771" s="21"/>
      <c r="L771" s="48" t="s">
        <v>80</v>
      </c>
      <c r="M771" s="21"/>
      <c r="N771" s="22" t="s">
        <v>25</v>
      </c>
      <c r="O771" s="19"/>
      <c r="P771" s="22"/>
      <c r="Q771" s="38"/>
      <c r="R771" s="19"/>
      <c r="Y771" s="31"/>
      <c r="Z771" s="31"/>
      <c r="AC771" s="31"/>
    </row>
    <row r="772" spans="1:29" s="24" customFormat="1" ht="30" customHeight="1" x14ac:dyDescent="0.2">
      <c r="A772" s="22" t="s">
        <v>861</v>
      </c>
      <c r="B772" s="38" t="s">
        <v>2053</v>
      </c>
      <c r="C772" s="22" t="s">
        <v>49</v>
      </c>
      <c r="D772" s="19"/>
      <c r="E772" s="47">
        <v>43684</v>
      </c>
      <c r="F772" s="47">
        <v>43685</v>
      </c>
      <c r="G772" s="47">
        <v>43698</v>
      </c>
      <c r="H772" s="47">
        <v>43712</v>
      </c>
      <c r="I772" s="47">
        <v>43704</v>
      </c>
      <c r="J772" s="67" t="s">
        <v>12</v>
      </c>
      <c r="K772" s="21"/>
      <c r="L772" s="48" t="s">
        <v>78</v>
      </c>
      <c r="M772" s="21"/>
      <c r="N772" s="22" t="s">
        <v>10</v>
      </c>
      <c r="O772" s="19"/>
      <c r="P772" s="22"/>
      <c r="Q772" s="38"/>
      <c r="R772" s="19"/>
      <c r="Y772" s="31"/>
      <c r="Z772" s="31"/>
      <c r="AC772" s="31"/>
    </row>
    <row r="773" spans="1:29" s="24" customFormat="1" ht="30" customHeight="1" x14ac:dyDescent="0.2">
      <c r="A773" s="22" t="s">
        <v>862</v>
      </c>
      <c r="B773" s="38" t="s">
        <v>2054</v>
      </c>
      <c r="C773" s="22" t="s">
        <v>49</v>
      </c>
      <c r="D773" s="19"/>
      <c r="E773" s="47">
        <v>43684</v>
      </c>
      <c r="F773" s="47">
        <v>43685</v>
      </c>
      <c r="G773" s="47">
        <v>43698</v>
      </c>
      <c r="H773" s="47">
        <v>43712</v>
      </c>
      <c r="I773" s="47">
        <v>43710</v>
      </c>
      <c r="J773" s="67" t="s">
        <v>12</v>
      </c>
      <c r="K773" s="21"/>
      <c r="L773" s="48" t="s">
        <v>78</v>
      </c>
      <c r="M773" s="21"/>
      <c r="N773" s="22" t="s">
        <v>13</v>
      </c>
      <c r="O773" s="19"/>
      <c r="P773" s="22" t="s">
        <v>70</v>
      </c>
      <c r="Q773" s="38"/>
      <c r="R773" s="19"/>
      <c r="Y773" s="31"/>
      <c r="Z773" s="31"/>
      <c r="AC773" s="31"/>
    </row>
    <row r="774" spans="1:29" s="24" customFormat="1" ht="30" customHeight="1" x14ac:dyDescent="0.2">
      <c r="A774" s="22" t="s">
        <v>863</v>
      </c>
      <c r="B774" s="38" t="s">
        <v>2055</v>
      </c>
      <c r="C774" s="22" t="s">
        <v>49</v>
      </c>
      <c r="D774" s="19"/>
      <c r="E774" s="47">
        <v>43684</v>
      </c>
      <c r="F774" s="47">
        <v>43685</v>
      </c>
      <c r="G774" s="47">
        <v>43698</v>
      </c>
      <c r="H774" s="47">
        <v>43712</v>
      </c>
      <c r="I774" s="47">
        <v>43697</v>
      </c>
      <c r="J774" s="67" t="s">
        <v>12</v>
      </c>
      <c r="K774" s="21"/>
      <c r="L774" s="48" t="s">
        <v>78</v>
      </c>
      <c r="M774" s="21"/>
      <c r="N774" s="22" t="s">
        <v>10</v>
      </c>
      <c r="O774" s="19"/>
      <c r="P774" s="22"/>
      <c r="Q774" s="38"/>
      <c r="R774" s="19"/>
      <c r="Y774" s="31"/>
      <c r="Z774" s="31"/>
      <c r="AC774" s="31"/>
    </row>
    <row r="775" spans="1:29" s="24" customFormat="1" ht="30" customHeight="1" x14ac:dyDescent="0.2">
      <c r="A775" s="22" t="s">
        <v>864</v>
      </c>
      <c r="B775" s="38" t="s">
        <v>2056</v>
      </c>
      <c r="C775" s="22" t="s">
        <v>49</v>
      </c>
      <c r="D775" s="19"/>
      <c r="E775" s="47">
        <v>43684</v>
      </c>
      <c r="F775" s="47">
        <v>43685</v>
      </c>
      <c r="G775" s="47">
        <v>43698</v>
      </c>
      <c r="H775" s="47">
        <v>43712</v>
      </c>
      <c r="I775" s="47">
        <v>43711</v>
      </c>
      <c r="J775" s="67" t="s">
        <v>12</v>
      </c>
      <c r="K775" s="21"/>
      <c r="L775" s="48" t="s">
        <v>78</v>
      </c>
      <c r="M775" s="21"/>
      <c r="N775" s="22" t="s">
        <v>10</v>
      </c>
      <c r="O775" s="19"/>
      <c r="P775" s="22"/>
      <c r="Q775" s="38"/>
      <c r="R775" s="19"/>
      <c r="Y775" s="31"/>
      <c r="Z775" s="31"/>
      <c r="AC775" s="31"/>
    </row>
    <row r="776" spans="1:29" s="24" customFormat="1" ht="30" customHeight="1" x14ac:dyDescent="0.2">
      <c r="A776" s="22" t="s">
        <v>865</v>
      </c>
      <c r="B776" s="38" t="s">
        <v>2057</v>
      </c>
      <c r="C776" s="22" t="s">
        <v>49</v>
      </c>
      <c r="D776" s="19"/>
      <c r="E776" s="47">
        <v>43684</v>
      </c>
      <c r="F776" s="47">
        <v>43685</v>
      </c>
      <c r="G776" s="47">
        <v>43698</v>
      </c>
      <c r="H776" s="47">
        <v>43712</v>
      </c>
      <c r="I776" s="47">
        <v>43700</v>
      </c>
      <c r="J776" s="67" t="s">
        <v>12</v>
      </c>
      <c r="K776" s="21"/>
      <c r="L776" s="48" t="s">
        <v>78</v>
      </c>
      <c r="M776" s="21"/>
      <c r="N776" s="22" t="s">
        <v>10</v>
      </c>
      <c r="O776" s="19"/>
      <c r="P776" s="22"/>
      <c r="Q776" s="38"/>
      <c r="R776" s="19"/>
      <c r="Y776" s="31"/>
      <c r="Z776" s="31"/>
      <c r="AC776" s="31"/>
    </row>
    <row r="777" spans="1:29" s="24" customFormat="1" ht="30" customHeight="1" x14ac:dyDescent="0.2">
      <c r="A777" s="22" t="s">
        <v>866</v>
      </c>
      <c r="B777" s="38" t="s">
        <v>2058</v>
      </c>
      <c r="C777" s="22" t="s">
        <v>49</v>
      </c>
      <c r="D777" s="19"/>
      <c r="E777" s="47">
        <v>43684</v>
      </c>
      <c r="F777" s="47">
        <v>43685</v>
      </c>
      <c r="G777" s="47">
        <v>43698</v>
      </c>
      <c r="H777" s="47">
        <v>43712</v>
      </c>
      <c r="I777" s="47">
        <v>43690</v>
      </c>
      <c r="J777" s="67" t="s">
        <v>12</v>
      </c>
      <c r="K777" s="21"/>
      <c r="L777" s="48" t="s">
        <v>78</v>
      </c>
      <c r="M777" s="21"/>
      <c r="N777" s="22" t="s">
        <v>10</v>
      </c>
      <c r="O777" s="19"/>
      <c r="P777" s="22"/>
      <c r="Q777" s="38"/>
      <c r="R777" s="19"/>
      <c r="Y777" s="31"/>
      <c r="Z777" s="31"/>
      <c r="AC777" s="31"/>
    </row>
    <row r="778" spans="1:29" s="24" customFormat="1" ht="30" customHeight="1" x14ac:dyDescent="0.2">
      <c r="A778" s="22" t="s">
        <v>867</v>
      </c>
      <c r="B778" s="38" t="s">
        <v>2059</v>
      </c>
      <c r="C778" s="22" t="s">
        <v>49</v>
      </c>
      <c r="D778" s="19"/>
      <c r="E778" s="47">
        <v>43685</v>
      </c>
      <c r="F778" s="47">
        <v>43686</v>
      </c>
      <c r="G778" s="47">
        <v>43699</v>
      </c>
      <c r="H778" s="47">
        <v>43713</v>
      </c>
      <c r="I778" s="47">
        <v>43711</v>
      </c>
      <c r="J778" s="67" t="s">
        <v>12</v>
      </c>
      <c r="K778" s="21"/>
      <c r="L778" s="48" t="s">
        <v>78</v>
      </c>
      <c r="M778" s="21"/>
      <c r="N778" s="22" t="s">
        <v>10</v>
      </c>
      <c r="O778" s="19"/>
      <c r="P778" s="22"/>
      <c r="Q778" s="38"/>
      <c r="R778" s="19"/>
      <c r="Y778" s="31"/>
      <c r="Z778" s="31"/>
      <c r="AC778" s="31"/>
    </row>
    <row r="779" spans="1:29" s="24" customFormat="1" ht="30" customHeight="1" x14ac:dyDescent="0.2">
      <c r="A779" s="22" t="s">
        <v>868</v>
      </c>
      <c r="B779" s="38" t="s">
        <v>2060</v>
      </c>
      <c r="C779" s="22" t="s">
        <v>49</v>
      </c>
      <c r="D779" s="19"/>
      <c r="E779" s="47">
        <v>43685</v>
      </c>
      <c r="F779" s="47">
        <v>43686</v>
      </c>
      <c r="G779" s="47">
        <v>43699</v>
      </c>
      <c r="H779" s="47">
        <v>43713</v>
      </c>
      <c r="I779" s="47">
        <v>43713</v>
      </c>
      <c r="J779" s="67" t="s">
        <v>12</v>
      </c>
      <c r="K779" s="21"/>
      <c r="L779" s="48" t="s">
        <v>78</v>
      </c>
      <c r="M779" s="21"/>
      <c r="N779" s="22" t="s">
        <v>10</v>
      </c>
      <c r="O779" s="19"/>
      <c r="P779" s="22"/>
      <c r="Q779" s="38"/>
      <c r="R779" s="19"/>
      <c r="Y779" s="31"/>
      <c r="Z779" s="31"/>
      <c r="AC779" s="31"/>
    </row>
    <row r="780" spans="1:29" s="24" customFormat="1" ht="30" customHeight="1" x14ac:dyDescent="0.2">
      <c r="A780" s="22" t="s">
        <v>869</v>
      </c>
      <c r="B780" s="38" t="s">
        <v>2061</v>
      </c>
      <c r="C780" s="22" t="s">
        <v>49</v>
      </c>
      <c r="D780" s="19"/>
      <c r="E780" s="47">
        <v>43685</v>
      </c>
      <c r="F780" s="47">
        <v>43686</v>
      </c>
      <c r="G780" s="47">
        <v>43699</v>
      </c>
      <c r="H780" s="47">
        <v>43713</v>
      </c>
      <c r="I780" s="47">
        <v>43711</v>
      </c>
      <c r="J780" s="67" t="s">
        <v>12</v>
      </c>
      <c r="K780" s="21"/>
      <c r="L780" s="48" t="s">
        <v>78</v>
      </c>
      <c r="M780" s="21"/>
      <c r="N780" s="22" t="s">
        <v>10</v>
      </c>
      <c r="O780" s="19"/>
      <c r="P780" s="22"/>
      <c r="Q780" s="38"/>
      <c r="R780" s="19"/>
      <c r="Y780" s="31"/>
      <c r="Z780" s="31"/>
      <c r="AC780" s="31"/>
    </row>
    <row r="781" spans="1:29" s="24" customFormat="1" ht="30" customHeight="1" x14ac:dyDescent="0.2">
      <c r="A781" s="22" t="s">
        <v>870</v>
      </c>
      <c r="B781" s="38" t="s">
        <v>2062</v>
      </c>
      <c r="C781" s="22" t="s">
        <v>49</v>
      </c>
      <c r="D781" s="19"/>
      <c r="E781" s="47" t="s">
        <v>25</v>
      </c>
      <c r="F781" s="47" t="s">
        <v>25</v>
      </c>
      <c r="G781" s="47" t="s">
        <v>25</v>
      </c>
      <c r="H781" s="47" t="s">
        <v>25</v>
      </c>
      <c r="I781" s="47" t="s">
        <v>25</v>
      </c>
      <c r="J781" s="67" t="s">
        <v>25</v>
      </c>
      <c r="K781" s="21"/>
      <c r="L781" s="48" t="s">
        <v>80</v>
      </c>
      <c r="M781" s="21"/>
      <c r="N781" s="22" t="s">
        <v>25</v>
      </c>
      <c r="O781" s="19"/>
      <c r="P781" s="22"/>
      <c r="Q781" s="38" t="s">
        <v>2247</v>
      </c>
      <c r="R781" s="19"/>
      <c r="Y781" s="31"/>
      <c r="Z781" s="31"/>
      <c r="AC781" s="31"/>
    </row>
    <row r="782" spans="1:29" s="24" customFormat="1" ht="30" customHeight="1" x14ac:dyDescent="0.2">
      <c r="A782" s="22" t="s">
        <v>871</v>
      </c>
      <c r="B782" s="38" t="s">
        <v>2063</v>
      </c>
      <c r="C782" s="22" t="s">
        <v>49</v>
      </c>
      <c r="D782" s="19"/>
      <c r="E782" s="47">
        <v>43685</v>
      </c>
      <c r="F782" s="47">
        <v>43686</v>
      </c>
      <c r="G782" s="47">
        <v>43699</v>
      </c>
      <c r="H782" s="47">
        <v>43713</v>
      </c>
      <c r="I782" s="47">
        <v>43705</v>
      </c>
      <c r="J782" s="67" t="s">
        <v>12</v>
      </c>
      <c r="K782" s="21"/>
      <c r="L782" s="48" t="s">
        <v>78</v>
      </c>
      <c r="M782" s="21"/>
      <c r="N782" s="22" t="s">
        <v>13</v>
      </c>
      <c r="O782" s="19"/>
      <c r="P782" s="22" t="s">
        <v>16</v>
      </c>
      <c r="Q782" s="38"/>
      <c r="R782" s="19"/>
      <c r="Y782" s="31"/>
      <c r="Z782" s="31"/>
      <c r="AC782" s="31"/>
    </row>
    <row r="783" spans="1:29" s="24" customFormat="1" ht="30" customHeight="1" x14ac:dyDescent="0.2">
      <c r="A783" s="22" t="s">
        <v>872</v>
      </c>
      <c r="B783" s="38" t="s">
        <v>2064</v>
      </c>
      <c r="C783" s="22" t="s">
        <v>49</v>
      </c>
      <c r="D783" s="19"/>
      <c r="E783" s="47">
        <v>43686</v>
      </c>
      <c r="F783" s="47">
        <v>43689</v>
      </c>
      <c r="G783" s="47">
        <v>43700</v>
      </c>
      <c r="H783" s="47">
        <v>43714</v>
      </c>
      <c r="I783" s="47">
        <v>43711</v>
      </c>
      <c r="J783" s="67" t="s">
        <v>12</v>
      </c>
      <c r="K783" s="21"/>
      <c r="L783" s="48" t="s">
        <v>78</v>
      </c>
      <c r="M783" s="21"/>
      <c r="N783" s="22" t="s">
        <v>10</v>
      </c>
      <c r="O783" s="19"/>
      <c r="P783" s="22"/>
      <c r="Q783" s="38"/>
      <c r="R783" s="19"/>
      <c r="Y783" s="31"/>
      <c r="Z783" s="31"/>
      <c r="AC783" s="31"/>
    </row>
    <row r="784" spans="1:29" s="24" customFormat="1" ht="30" customHeight="1" x14ac:dyDescent="0.2">
      <c r="A784" s="22" t="s">
        <v>873</v>
      </c>
      <c r="B784" s="38" t="s">
        <v>2065</v>
      </c>
      <c r="C784" s="22" t="s">
        <v>49</v>
      </c>
      <c r="D784" s="19"/>
      <c r="E784" s="47">
        <v>43686</v>
      </c>
      <c r="F784" s="47">
        <v>43689</v>
      </c>
      <c r="G784" s="47">
        <v>43700</v>
      </c>
      <c r="H784" s="47">
        <v>43714</v>
      </c>
      <c r="I784" s="47">
        <v>43692</v>
      </c>
      <c r="J784" s="67" t="s">
        <v>12</v>
      </c>
      <c r="K784" s="21"/>
      <c r="L784" s="48" t="s">
        <v>78</v>
      </c>
      <c r="M784" s="21"/>
      <c r="N784" s="22" t="s">
        <v>10</v>
      </c>
      <c r="O784" s="19"/>
      <c r="P784" s="22"/>
      <c r="Q784" s="38"/>
      <c r="R784" s="19"/>
      <c r="Y784" s="31"/>
      <c r="Z784" s="31"/>
      <c r="AC784" s="31"/>
    </row>
    <row r="785" spans="1:29" s="24" customFormat="1" ht="30" customHeight="1" x14ac:dyDescent="0.2">
      <c r="A785" s="22" t="s">
        <v>874</v>
      </c>
      <c r="B785" s="38" t="s">
        <v>2066</v>
      </c>
      <c r="C785" s="22" t="s">
        <v>49</v>
      </c>
      <c r="D785" s="19"/>
      <c r="E785" s="47">
        <v>43686</v>
      </c>
      <c r="F785" s="47">
        <v>43689</v>
      </c>
      <c r="G785" s="47">
        <v>43700</v>
      </c>
      <c r="H785" s="47">
        <v>43714</v>
      </c>
      <c r="I785" s="47">
        <v>43713</v>
      </c>
      <c r="J785" s="67" t="s">
        <v>12</v>
      </c>
      <c r="K785" s="21"/>
      <c r="L785" s="48" t="s">
        <v>78</v>
      </c>
      <c r="M785" s="21"/>
      <c r="N785" s="22" t="s">
        <v>10</v>
      </c>
      <c r="O785" s="19"/>
      <c r="P785" s="22"/>
      <c r="Q785" s="38"/>
      <c r="R785" s="19"/>
      <c r="Y785" s="31"/>
      <c r="Z785" s="31"/>
      <c r="AC785" s="31"/>
    </row>
    <row r="786" spans="1:29" s="24" customFormat="1" ht="30" customHeight="1" x14ac:dyDescent="0.2">
      <c r="A786" s="22" t="s">
        <v>875</v>
      </c>
      <c r="B786" s="38" t="s">
        <v>2067</v>
      </c>
      <c r="C786" s="22" t="s">
        <v>49</v>
      </c>
      <c r="D786" s="19"/>
      <c r="E786" s="47">
        <v>43689</v>
      </c>
      <c r="F786" s="47">
        <v>43690</v>
      </c>
      <c r="G786" s="47">
        <v>43703</v>
      </c>
      <c r="H786" s="47">
        <v>43717</v>
      </c>
      <c r="I786" s="47">
        <v>43689</v>
      </c>
      <c r="J786" s="67" t="s">
        <v>12</v>
      </c>
      <c r="K786" s="21"/>
      <c r="L786" s="48" t="s">
        <v>78</v>
      </c>
      <c r="M786" s="21"/>
      <c r="N786" s="22" t="s">
        <v>10</v>
      </c>
      <c r="O786" s="19"/>
      <c r="P786" s="22"/>
      <c r="Q786" s="38"/>
      <c r="R786" s="19"/>
      <c r="Y786" s="31"/>
      <c r="Z786" s="31"/>
      <c r="AC786" s="31"/>
    </row>
    <row r="787" spans="1:29" s="24" customFormat="1" ht="30" customHeight="1" x14ac:dyDescent="0.2">
      <c r="A787" s="22" t="s">
        <v>876</v>
      </c>
      <c r="B787" s="38" t="s">
        <v>2067</v>
      </c>
      <c r="C787" s="22" t="s">
        <v>49</v>
      </c>
      <c r="D787" s="19"/>
      <c r="E787" s="47">
        <v>43689</v>
      </c>
      <c r="F787" s="47">
        <v>43690</v>
      </c>
      <c r="G787" s="47">
        <v>43703</v>
      </c>
      <c r="H787" s="47">
        <v>43717</v>
      </c>
      <c r="I787" s="47">
        <v>43706</v>
      </c>
      <c r="J787" s="67" t="s">
        <v>12</v>
      </c>
      <c r="K787" s="21"/>
      <c r="L787" s="48" t="s">
        <v>78</v>
      </c>
      <c r="M787" s="21"/>
      <c r="N787" s="22" t="s">
        <v>10</v>
      </c>
      <c r="O787" s="19"/>
      <c r="P787" s="22"/>
      <c r="Q787" s="38"/>
      <c r="R787" s="19"/>
      <c r="Y787" s="31"/>
      <c r="Z787" s="31"/>
      <c r="AC787" s="31"/>
    </row>
    <row r="788" spans="1:29" s="24" customFormat="1" ht="30" customHeight="1" x14ac:dyDescent="0.2">
      <c r="A788" s="22" t="s">
        <v>877</v>
      </c>
      <c r="B788" s="38" t="s">
        <v>2068</v>
      </c>
      <c r="C788" s="22" t="s">
        <v>49</v>
      </c>
      <c r="D788" s="19"/>
      <c r="E788" s="47">
        <v>43690</v>
      </c>
      <c r="F788" s="47">
        <v>43691</v>
      </c>
      <c r="G788" s="47">
        <v>43704</v>
      </c>
      <c r="H788" s="47">
        <v>43718</v>
      </c>
      <c r="I788" s="47">
        <v>43696</v>
      </c>
      <c r="J788" s="67" t="s">
        <v>12</v>
      </c>
      <c r="K788" s="21"/>
      <c r="L788" s="48" t="s">
        <v>78</v>
      </c>
      <c r="M788" s="21"/>
      <c r="N788" s="22" t="s">
        <v>19</v>
      </c>
      <c r="O788" s="19"/>
      <c r="P788" s="22"/>
      <c r="Q788" s="38"/>
      <c r="R788" s="19"/>
      <c r="Y788" s="31"/>
      <c r="Z788" s="31"/>
      <c r="AC788" s="31"/>
    </row>
    <row r="789" spans="1:29" s="24" customFormat="1" ht="30" customHeight="1" x14ac:dyDescent="0.2">
      <c r="A789" s="22" t="s">
        <v>878</v>
      </c>
      <c r="B789" s="38" t="s">
        <v>2069</v>
      </c>
      <c r="C789" s="22" t="s">
        <v>49</v>
      </c>
      <c r="D789" s="19"/>
      <c r="E789" s="47">
        <v>43690</v>
      </c>
      <c r="F789" s="47">
        <v>43691</v>
      </c>
      <c r="G789" s="47">
        <v>43704</v>
      </c>
      <c r="H789" s="47">
        <v>43718</v>
      </c>
      <c r="I789" s="47">
        <v>43763</v>
      </c>
      <c r="J789" s="67" t="s">
        <v>24</v>
      </c>
      <c r="K789" s="21"/>
      <c r="L789" s="48" t="s">
        <v>78</v>
      </c>
      <c r="M789" s="21"/>
      <c r="N789" s="22" t="s">
        <v>10</v>
      </c>
      <c r="O789" s="19"/>
      <c r="P789" s="22"/>
      <c r="Q789" s="38"/>
      <c r="R789" s="19"/>
      <c r="Y789" s="31"/>
      <c r="Z789" s="31"/>
      <c r="AC789" s="31"/>
    </row>
    <row r="790" spans="1:29" s="24" customFormat="1" ht="30" customHeight="1" x14ac:dyDescent="0.2">
      <c r="A790" s="22" t="s">
        <v>879</v>
      </c>
      <c r="B790" s="38" t="s">
        <v>2070</v>
      </c>
      <c r="C790" s="22" t="s">
        <v>49</v>
      </c>
      <c r="D790" s="19"/>
      <c r="E790" s="47">
        <v>43690</v>
      </c>
      <c r="F790" s="47">
        <v>43691</v>
      </c>
      <c r="G790" s="47">
        <v>43704</v>
      </c>
      <c r="H790" s="47">
        <v>43718</v>
      </c>
      <c r="I790" s="47">
        <v>43704</v>
      </c>
      <c r="J790" s="67" t="s">
        <v>12</v>
      </c>
      <c r="K790" s="21"/>
      <c r="L790" s="48" t="s">
        <v>78</v>
      </c>
      <c r="M790" s="21"/>
      <c r="N790" s="22" t="s">
        <v>10</v>
      </c>
      <c r="O790" s="19"/>
      <c r="P790" s="22"/>
      <c r="Q790" s="38"/>
      <c r="R790" s="19"/>
      <c r="Y790" s="31"/>
      <c r="Z790" s="31"/>
      <c r="AC790" s="31"/>
    </row>
    <row r="791" spans="1:29" s="24" customFormat="1" ht="30" customHeight="1" x14ac:dyDescent="0.2">
      <c r="A791" s="22" t="s">
        <v>880</v>
      </c>
      <c r="B791" s="38" t="s">
        <v>2071</v>
      </c>
      <c r="C791" s="22" t="s">
        <v>49</v>
      </c>
      <c r="D791" s="19"/>
      <c r="E791" s="47">
        <v>43690</v>
      </c>
      <c r="F791" s="47">
        <v>43691</v>
      </c>
      <c r="G791" s="47">
        <v>43704</v>
      </c>
      <c r="H791" s="47">
        <v>43718</v>
      </c>
      <c r="I791" s="47">
        <v>43691</v>
      </c>
      <c r="J791" s="67" t="s">
        <v>12</v>
      </c>
      <c r="K791" s="21"/>
      <c r="L791" s="48" t="s">
        <v>78</v>
      </c>
      <c r="M791" s="21"/>
      <c r="N791" s="22" t="s">
        <v>19</v>
      </c>
      <c r="O791" s="19"/>
      <c r="P791" s="22"/>
      <c r="Q791" s="38"/>
      <c r="R791" s="19"/>
      <c r="Y791" s="31"/>
      <c r="Z791" s="31"/>
      <c r="AC791" s="31"/>
    </row>
    <row r="792" spans="1:29" s="24" customFormat="1" ht="30" customHeight="1" x14ac:dyDescent="0.2">
      <c r="A792" s="22" t="s">
        <v>881</v>
      </c>
      <c r="B792" s="38" t="s">
        <v>2074</v>
      </c>
      <c r="C792" s="22" t="s">
        <v>49</v>
      </c>
      <c r="D792" s="19"/>
      <c r="E792" s="47">
        <v>43690</v>
      </c>
      <c r="F792" s="47">
        <v>43692</v>
      </c>
      <c r="G792" s="47">
        <v>43705</v>
      </c>
      <c r="H792" s="47">
        <v>43719</v>
      </c>
      <c r="I792" s="47">
        <v>43691</v>
      </c>
      <c r="J792" s="67" t="s">
        <v>12</v>
      </c>
      <c r="K792" s="21"/>
      <c r="L792" s="48" t="s">
        <v>78</v>
      </c>
      <c r="M792" s="21"/>
      <c r="N792" s="22" t="s">
        <v>10</v>
      </c>
      <c r="O792" s="19"/>
      <c r="P792" s="22"/>
      <c r="Q792" s="38"/>
      <c r="R792" s="19"/>
      <c r="Y792" s="31"/>
      <c r="Z792" s="31"/>
      <c r="AC792" s="31"/>
    </row>
    <row r="793" spans="1:29" s="24" customFormat="1" ht="30" customHeight="1" x14ac:dyDescent="0.2">
      <c r="A793" s="22" t="s">
        <v>882</v>
      </c>
      <c r="B793" s="38" t="s">
        <v>2075</v>
      </c>
      <c r="C793" s="22" t="s">
        <v>49</v>
      </c>
      <c r="D793" s="19"/>
      <c r="E793" s="47">
        <v>43691</v>
      </c>
      <c r="F793" s="47">
        <v>43692</v>
      </c>
      <c r="G793" s="47">
        <v>43705</v>
      </c>
      <c r="H793" s="47">
        <v>43719</v>
      </c>
      <c r="I793" s="47">
        <v>43699</v>
      </c>
      <c r="J793" s="67" t="s">
        <v>12</v>
      </c>
      <c r="K793" s="21"/>
      <c r="L793" s="48" t="s">
        <v>78</v>
      </c>
      <c r="M793" s="21"/>
      <c r="N793" s="22" t="s">
        <v>10</v>
      </c>
      <c r="O793" s="19"/>
      <c r="P793" s="22"/>
      <c r="Q793" s="38"/>
      <c r="R793" s="19"/>
      <c r="Y793" s="31"/>
      <c r="Z793" s="31"/>
      <c r="AC793" s="31"/>
    </row>
    <row r="794" spans="1:29" s="24" customFormat="1" ht="30" customHeight="1" x14ac:dyDescent="0.2">
      <c r="A794" s="22" t="s">
        <v>883</v>
      </c>
      <c r="B794" s="38" t="s">
        <v>2076</v>
      </c>
      <c r="C794" s="22" t="s">
        <v>49</v>
      </c>
      <c r="D794" s="19"/>
      <c r="E794" s="47">
        <v>43691</v>
      </c>
      <c r="F794" s="47">
        <v>43692</v>
      </c>
      <c r="G794" s="47">
        <v>43705</v>
      </c>
      <c r="H794" s="47">
        <v>43719</v>
      </c>
      <c r="I794" s="47">
        <v>43705</v>
      </c>
      <c r="J794" s="67" t="s">
        <v>12</v>
      </c>
      <c r="K794" s="21"/>
      <c r="L794" s="48" t="s">
        <v>78</v>
      </c>
      <c r="M794" s="21"/>
      <c r="N794" s="22" t="s">
        <v>13</v>
      </c>
      <c r="O794" s="19"/>
      <c r="P794" s="22" t="s">
        <v>40</v>
      </c>
      <c r="Q794" s="38"/>
      <c r="R794" s="19"/>
      <c r="Y794" s="31"/>
      <c r="Z794" s="31"/>
      <c r="AC794" s="31"/>
    </row>
    <row r="795" spans="1:29" s="24" customFormat="1" ht="30" customHeight="1" x14ac:dyDescent="0.2">
      <c r="A795" s="22" t="s">
        <v>884</v>
      </c>
      <c r="B795" s="38" t="s">
        <v>2077</v>
      </c>
      <c r="C795" s="22" t="s">
        <v>49</v>
      </c>
      <c r="D795" s="19"/>
      <c r="E795" s="47">
        <v>43691</v>
      </c>
      <c r="F795" s="47">
        <v>43692</v>
      </c>
      <c r="G795" s="47">
        <v>43705</v>
      </c>
      <c r="H795" s="47">
        <v>43719</v>
      </c>
      <c r="I795" s="47">
        <v>43699</v>
      </c>
      <c r="J795" s="67" t="s">
        <v>12</v>
      </c>
      <c r="K795" s="21"/>
      <c r="L795" s="48" t="s">
        <v>78</v>
      </c>
      <c r="M795" s="21"/>
      <c r="N795" s="22" t="s">
        <v>10</v>
      </c>
      <c r="O795" s="19"/>
      <c r="P795" s="22"/>
      <c r="Q795" s="38"/>
      <c r="R795" s="19"/>
      <c r="Y795" s="31"/>
      <c r="Z795" s="31"/>
      <c r="AC795" s="31"/>
    </row>
    <row r="796" spans="1:29" s="24" customFormat="1" ht="30" customHeight="1" x14ac:dyDescent="0.2">
      <c r="A796" s="22" t="s">
        <v>885</v>
      </c>
      <c r="B796" s="38" t="s">
        <v>2078</v>
      </c>
      <c r="C796" s="22" t="s">
        <v>49</v>
      </c>
      <c r="D796" s="19"/>
      <c r="E796" s="47">
        <v>43692</v>
      </c>
      <c r="F796" s="47">
        <v>43693</v>
      </c>
      <c r="G796" s="47">
        <v>43706</v>
      </c>
      <c r="H796" s="47">
        <v>43720</v>
      </c>
      <c r="I796" s="47">
        <v>43700</v>
      </c>
      <c r="J796" s="67" t="s">
        <v>12</v>
      </c>
      <c r="K796" s="21"/>
      <c r="L796" s="48" t="s">
        <v>78</v>
      </c>
      <c r="M796" s="21"/>
      <c r="N796" s="22" t="s">
        <v>10</v>
      </c>
      <c r="O796" s="19"/>
      <c r="P796" s="22"/>
      <c r="Q796" s="38"/>
      <c r="R796" s="19"/>
      <c r="Y796" s="31"/>
      <c r="Z796" s="31"/>
      <c r="AC796" s="31"/>
    </row>
    <row r="797" spans="1:29" s="24" customFormat="1" ht="30" customHeight="1" x14ac:dyDescent="0.2">
      <c r="A797" s="49" t="s">
        <v>886</v>
      </c>
      <c r="B797" s="50" t="s">
        <v>2079</v>
      </c>
      <c r="C797" s="49" t="s">
        <v>49</v>
      </c>
      <c r="D797" s="19"/>
      <c r="E797" s="159">
        <v>43692</v>
      </c>
      <c r="F797" s="159">
        <v>43693</v>
      </c>
      <c r="G797" s="159">
        <v>43706</v>
      </c>
      <c r="H797" s="159">
        <v>43720</v>
      </c>
      <c r="I797" s="159">
        <v>43719</v>
      </c>
      <c r="J797" s="67" t="s">
        <v>12</v>
      </c>
      <c r="K797" s="21"/>
      <c r="L797" s="90" t="s">
        <v>78</v>
      </c>
      <c r="M797" s="21"/>
      <c r="N797" s="49" t="s">
        <v>10</v>
      </c>
      <c r="O797" s="19"/>
      <c r="P797" s="49"/>
      <c r="Q797" s="50"/>
      <c r="R797" s="19"/>
      <c r="Y797" s="31"/>
      <c r="Z797" s="31"/>
      <c r="AC797" s="31"/>
    </row>
    <row r="798" spans="1:29" s="24" customFormat="1" ht="30" customHeight="1" x14ac:dyDescent="0.2">
      <c r="A798" s="22" t="s">
        <v>887</v>
      </c>
      <c r="B798" s="109" t="s">
        <v>1826</v>
      </c>
      <c r="C798" s="108" t="s">
        <v>49</v>
      </c>
      <c r="D798" s="106"/>
      <c r="E798" s="110">
        <v>43693</v>
      </c>
      <c r="F798" s="110">
        <v>43696</v>
      </c>
      <c r="G798" s="110">
        <v>43707</v>
      </c>
      <c r="H798" s="110">
        <v>43721</v>
      </c>
      <c r="I798" s="110">
        <v>43693</v>
      </c>
      <c r="J798" s="112" t="s">
        <v>12</v>
      </c>
      <c r="K798" s="107"/>
      <c r="L798" s="111" t="s">
        <v>78</v>
      </c>
      <c r="M798" s="107"/>
      <c r="N798" s="108" t="s">
        <v>13</v>
      </c>
      <c r="O798" s="19"/>
      <c r="P798" s="22" t="s">
        <v>70</v>
      </c>
      <c r="Q798" s="38"/>
      <c r="R798" s="19"/>
      <c r="Y798" s="31"/>
      <c r="Z798" s="31"/>
      <c r="AC798" s="31"/>
    </row>
    <row r="799" spans="1:29" s="24" customFormat="1" ht="30" customHeight="1" x14ac:dyDescent="0.2">
      <c r="A799" s="22" t="s">
        <v>888</v>
      </c>
      <c r="B799" s="109" t="s">
        <v>1826</v>
      </c>
      <c r="C799" s="108" t="s">
        <v>49</v>
      </c>
      <c r="D799" s="106"/>
      <c r="E799" s="110">
        <v>43693</v>
      </c>
      <c r="F799" s="110">
        <v>43696</v>
      </c>
      <c r="G799" s="110">
        <v>43707</v>
      </c>
      <c r="H799" s="110">
        <v>43721</v>
      </c>
      <c r="I799" s="110">
        <v>43693</v>
      </c>
      <c r="J799" s="112" t="s">
        <v>12</v>
      </c>
      <c r="K799" s="107"/>
      <c r="L799" s="111" t="s">
        <v>78</v>
      </c>
      <c r="M799" s="21"/>
      <c r="N799" s="22" t="s">
        <v>13</v>
      </c>
      <c r="O799" s="19"/>
      <c r="P799" s="22" t="s">
        <v>70</v>
      </c>
      <c r="Q799" s="38"/>
      <c r="R799" s="19"/>
      <c r="Y799" s="31"/>
      <c r="Z799" s="31"/>
      <c r="AC799" s="31"/>
    </row>
    <row r="800" spans="1:29" s="24" customFormat="1" ht="30" customHeight="1" x14ac:dyDescent="0.2">
      <c r="A800" s="22" t="s">
        <v>889</v>
      </c>
      <c r="B800" s="109" t="s">
        <v>1826</v>
      </c>
      <c r="C800" s="108" t="s">
        <v>49</v>
      </c>
      <c r="D800" s="106"/>
      <c r="E800" s="110">
        <v>43693</v>
      </c>
      <c r="F800" s="110">
        <v>43696</v>
      </c>
      <c r="G800" s="110">
        <v>43707</v>
      </c>
      <c r="H800" s="110">
        <v>43721</v>
      </c>
      <c r="I800" s="110">
        <v>43693</v>
      </c>
      <c r="J800" s="112" t="s">
        <v>12</v>
      </c>
      <c r="K800" s="107"/>
      <c r="L800" s="111" t="s">
        <v>78</v>
      </c>
      <c r="M800" s="21"/>
      <c r="N800" s="22" t="s">
        <v>13</v>
      </c>
      <c r="O800" s="19"/>
      <c r="P800" s="22" t="s">
        <v>70</v>
      </c>
      <c r="Q800" s="38"/>
      <c r="R800" s="19"/>
      <c r="Y800" s="31"/>
      <c r="Z800" s="31"/>
      <c r="AC800" s="31"/>
    </row>
    <row r="801" spans="1:29" s="24" customFormat="1" ht="30" customHeight="1" x14ac:dyDescent="0.2">
      <c r="A801" s="49" t="s">
        <v>890</v>
      </c>
      <c r="B801" s="163" t="s">
        <v>2080</v>
      </c>
      <c r="C801" s="164" t="s">
        <v>49</v>
      </c>
      <c r="D801" s="106"/>
      <c r="E801" s="165">
        <v>43693</v>
      </c>
      <c r="F801" s="165">
        <v>43696</v>
      </c>
      <c r="G801" s="165">
        <v>43707</v>
      </c>
      <c r="H801" s="165">
        <v>43721</v>
      </c>
      <c r="I801" s="165">
        <v>43699</v>
      </c>
      <c r="J801" s="112" t="s">
        <v>12</v>
      </c>
      <c r="K801" s="107"/>
      <c r="L801" s="166" t="s">
        <v>78</v>
      </c>
      <c r="M801" s="107"/>
      <c r="N801" s="164" t="s">
        <v>13</v>
      </c>
      <c r="O801" s="19"/>
      <c r="P801" s="49" t="s">
        <v>70</v>
      </c>
      <c r="Q801" s="50"/>
      <c r="R801" s="19"/>
      <c r="Y801" s="31"/>
      <c r="Z801" s="31"/>
      <c r="AC801" s="31"/>
    </row>
    <row r="802" spans="1:29" s="24" customFormat="1" ht="30" customHeight="1" x14ac:dyDescent="0.2">
      <c r="A802" s="22" t="s">
        <v>891</v>
      </c>
      <c r="B802" s="38" t="s">
        <v>2081</v>
      </c>
      <c r="C802" s="22" t="s">
        <v>49</v>
      </c>
      <c r="D802" s="19"/>
      <c r="E802" s="47">
        <v>43693</v>
      </c>
      <c r="F802" s="47">
        <v>43696</v>
      </c>
      <c r="G802" s="47">
        <v>43707</v>
      </c>
      <c r="H802" s="47">
        <v>43721</v>
      </c>
      <c r="I802" s="47">
        <v>43717</v>
      </c>
      <c r="J802" s="67" t="s">
        <v>12</v>
      </c>
      <c r="K802" s="21"/>
      <c r="L802" s="48" t="s">
        <v>78</v>
      </c>
      <c r="M802" s="21"/>
      <c r="N802" s="22" t="s">
        <v>10</v>
      </c>
      <c r="O802" s="19"/>
      <c r="P802" s="22"/>
      <c r="Q802" s="38"/>
      <c r="R802" s="19"/>
      <c r="Y802" s="31"/>
      <c r="Z802" s="31"/>
      <c r="AC802" s="31"/>
    </row>
    <row r="803" spans="1:29" s="24" customFormat="1" ht="30" customHeight="1" x14ac:dyDescent="0.2">
      <c r="A803" s="22" t="s">
        <v>892</v>
      </c>
      <c r="B803" s="38" t="s">
        <v>2082</v>
      </c>
      <c r="C803" s="22" t="s">
        <v>49</v>
      </c>
      <c r="D803" s="19"/>
      <c r="E803" s="47">
        <v>43693</v>
      </c>
      <c r="F803" s="47">
        <v>43696</v>
      </c>
      <c r="G803" s="47">
        <v>43707</v>
      </c>
      <c r="H803" s="47">
        <v>43721</v>
      </c>
      <c r="I803" s="47">
        <v>43717</v>
      </c>
      <c r="J803" s="67" t="s">
        <v>12</v>
      </c>
      <c r="K803" s="21"/>
      <c r="L803" s="48" t="s">
        <v>78</v>
      </c>
      <c r="M803" s="21"/>
      <c r="N803" s="22" t="s">
        <v>19</v>
      </c>
      <c r="O803" s="19"/>
      <c r="P803" s="22"/>
      <c r="Q803" s="38"/>
      <c r="R803" s="19"/>
      <c r="Y803" s="31"/>
      <c r="Z803" s="31"/>
      <c r="AC803" s="31"/>
    </row>
    <row r="804" spans="1:29" s="24" customFormat="1" ht="30" customHeight="1" x14ac:dyDescent="0.2">
      <c r="A804" s="22" t="s">
        <v>893</v>
      </c>
      <c r="B804" s="38" t="s">
        <v>2083</v>
      </c>
      <c r="C804" s="22" t="s">
        <v>49</v>
      </c>
      <c r="D804" s="19"/>
      <c r="E804" s="47">
        <v>43693</v>
      </c>
      <c r="F804" s="47">
        <v>43696</v>
      </c>
      <c r="G804" s="47">
        <v>43707</v>
      </c>
      <c r="H804" s="47">
        <v>43721</v>
      </c>
      <c r="I804" s="47">
        <v>43693</v>
      </c>
      <c r="J804" s="67" t="s">
        <v>12</v>
      </c>
      <c r="K804" s="21"/>
      <c r="L804" s="48" t="s">
        <v>78</v>
      </c>
      <c r="M804" s="21"/>
      <c r="N804" s="22" t="s">
        <v>10</v>
      </c>
      <c r="O804" s="19"/>
      <c r="P804" s="22"/>
      <c r="Q804" s="38"/>
      <c r="R804" s="19"/>
      <c r="Y804" s="31"/>
      <c r="Z804" s="31"/>
      <c r="AC804" s="31"/>
    </row>
    <row r="805" spans="1:29" s="24" customFormat="1" ht="30" customHeight="1" x14ac:dyDescent="0.2">
      <c r="A805" s="22" t="s">
        <v>894</v>
      </c>
      <c r="B805" s="38" t="s">
        <v>2084</v>
      </c>
      <c r="C805" s="22" t="s">
        <v>49</v>
      </c>
      <c r="D805" s="19"/>
      <c r="E805" s="47" t="s">
        <v>25</v>
      </c>
      <c r="F805" s="47" t="s">
        <v>25</v>
      </c>
      <c r="G805" s="47" t="s">
        <v>25</v>
      </c>
      <c r="H805" s="47" t="s">
        <v>25</v>
      </c>
      <c r="I805" s="47" t="s">
        <v>25</v>
      </c>
      <c r="J805" s="67" t="s">
        <v>25</v>
      </c>
      <c r="K805" s="21"/>
      <c r="L805" s="48" t="s">
        <v>79</v>
      </c>
      <c r="M805" s="21"/>
      <c r="N805" s="22" t="s">
        <v>25</v>
      </c>
      <c r="O805" s="19"/>
      <c r="P805" s="22"/>
      <c r="Q805" s="38" t="s">
        <v>2086</v>
      </c>
      <c r="R805" s="19"/>
      <c r="Y805" s="31"/>
      <c r="Z805" s="31"/>
      <c r="AC805" s="31"/>
    </row>
    <row r="806" spans="1:29" s="24" customFormat="1" ht="30" customHeight="1" x14ac:dyDescent="0.2">
      <c r="A806" s="22" t="s">
        <v>895</v>
      </c>
      <c r="B806" s="38" t="s">
        <v>2085</v>
      </c>
      <c r="C806" s="22" t="s">
        <v>49</v>
      </c>
      <c r="D806" s="19"/>
      <c r="E806" s="47">
        <v>43696</v>
      </c>
      <c r="F806" s="47">
        <v>43697</v>
      </c>
      <c r="G806" s="47">
        <v>43710</v>
      </c>
      <c r="H806" s="47">
        <v>43724</v>
      </c>
      <c r="I806" s="47">
        <v>43700</v>
      </c>
      <c r="J806" s="67" t="s">
        <v>12</v>
      </c>
      <c r="K806" s="21"/>
      <c r="L806" s="48" t="s">
        <v>78</v>
      </c>
      <c r="M806" s="21"/>
      <c r="N806" s="22" t="s">
        <v>19</v>
      </c>
      <c r="O806" s="19"/>
      <c r="P806" s="22"/>
      <c r="Q806" s="38"/>
      <c r="R806" s="19"/>
      <c r="Y806" s="31"/>
      <c r="Z806" s="31"/>
      <c r="AC806" s="31"/>
    </row>
    <row r="807" spans="1:29" s="24" customFormat="1" ht="30" customHeight="1" x14ac:dyDescent="0.2">
      <c r="A807" s="22" t="s">
        <v>896</v>
      </c>
      <c r="B807" s="38" t="s">
        <v>2087</v>
      </c>
      <c r="C807" s="22" t="s">
        <v>49</v>
      </c>
      <c r="D807" s="19"/>
      <c r="E807" s="47">
        <v>43696</v>
      </c>
      <c r="F807" s="47">
        <v>43697</v>
      </c>
      <c r="G807" s="47">
        <v>43710</v>
      </c>
      <c r="H807" s="47">
        <v>43724</v>
      </c>
      <c r="I807" s="47">
        <v>43712</v>
      </c>
      <c r="J807" s="67" t="s">
        <v>12</v>
      </c>
      <c r="K807" s="21"/>
      <c r="L807" s="48" t="s">
        <v>78</v>
      </c>
      <c r="M807" s="21"/>
      <c r="N807" s="22" t="s">
        <v>10</v>
      </c>
      <c r="O807" s="19"/>
      <c r="P807" s="22"/>
      <c r="Q807" s="38"/>
      <c r="R807" s="19"/>
      <c r="Y807" s="31"/>
      <c r="Z807" s="31"/>
      <c r="AC807" s="31"/>
    </row>
    <row r="808" spans="1:29" s="24" customFormat="1" ht="30" customHeight="1" x14ac:dyDescent="0.2">
      <c r="A808" s="22" t="s">
        <v>897</v>
      </c>
      <c r="B808" s="38" t="s">
        <v>2088</v>
      </c>
      <c r="C808" s="22" t="s">
        <v>49</v>
      </c>
      <c r="D808" s="19"/>
      <c r="E808" s="47">
        <v>43696</v>
      </c>
      <c r="F808" s="47">
        <v>43697</v>
      </c>
      <c r="G808" s="47">
        <v>43710</v>
      </c>
      <c r="H808" s="47">
        <v>43724</v>
      </c>
      <c r="I808" s="47">
        <v>43724</v>
      </c>
      <c r="J808" s="67" t="s">
        <v>12</v>
      </c>
      <c r="K808" s="21"/>
      <c r="L808" s="48" t="s">
        <v>78</v>
      </c>
      <c r="M808" s="21"/>
      <c r="N808" s="22" t="s">
        <v>10</v>
      </c>
      <c r="O808" s="19"/>
      <c r="P808" s="22"/>
      <c r="Q808" s="38"/>
      <c r="R808" s="19"/>
      <c r="Y808" s="31"/>
      <c r="Z808" s="31"/>
      <c r="AC808" s="31"/>
    </row>
    <row r="809" spans="1:29" s="24" customFormat="1" ht="30" customHeight="1" x14ac:dyDescent="0.2">
      <c r="A809" s="22" t="s">
        <v>898</v>
      </c>
      <c r="B809" s="38" t="s">
        <v>2089</v>
      </c>
      <c r="C809" s="22" t="s">
        <v>49</v>
      </c>
      <c r="D809" s="19"/>
      <c r="E809" s="47">
        <v>43718</v>
      </c>
      <c r="F809" s="47">
        <v>43719</v>
      </c>
      <c r="G809" s="47">
        <v>43732</v>
      </c>
      <c r="H809" s="47">
        <v>43746</v>
      </c>
      <c r="I809" s="47">
        <v>43746</v>
      </c>
      <c r="J809" s="67" t="s">
        <v>12</v>
      </c>
      <c r="K809" s="21"/>
      <c r="L809" s="48" t="s">
        <v>78</v>
      </c>
      <c r="M809" s="21"/>
      <c r="N809" s="22" t="s">
        <v>10</v>
      </c>
      <c r="O809" s="19"/>
      <c r="P809" s="22"/>
      <c r="Q809" s="38" t="s">
        <v>2329</v>
      </c>
      <c r="R809" s="19"/>
      <c r="Y809" s="31"/>
      <c r="Z809" s="31"/>
      <c r="AC809" s="31"/>
    </row>
    <row r="810" spans="1:29" s="24" customFormat="1" ht="30" customHeight="1" x14ac:dyDescent="0.2">
      <c r="A810" s="22" t="s">
        <v>899</v>
      </c>
      <c r="B810" s="38" t="s">
        <v>2090</v>
      </c>
      <c r="C810" s="22" t="s">
        <v>49</v>
      </c>
      <c r="D810" s="19"/>
      <c r="E810" s="47">
        <v>43697</v>
      </c>
      <c r="F810" s="47">
        <v>43698</v>
      </c>
      <c r="G810" s="47">
        <v>43711</v>
      </c>
      <c r="H810" s="47">
        <v>43725</v>
      </c>
      <c r="I810" s="47">
        <v>43717</v>
      </c>
      <c r="J810" s="67" t="s">
        <v>12</v>
      </c>
      <c r="K810" s="21"/>
      <c r="L810" s="48" t="s">
        <v>78</v>
      </c>
      <c r="M810" s="21"/>
      <c r="N810" s="22" t="s">
        <v>10</v>
      </c>
      <c r="O810" s="19"/>
      <c r="P810" s="22"/>
      <c r="Q810" s="38"/>
      <c r="R810" s="19"/>
      <c r="Y810" s="31"/>
      <c r="Z810" s="31"/>
      <c r="AC810" s="31"/>
    </row>
    <row r="811" spans="1:29" s="24" customFormat="1" ht="30" customHeight="1" x14ac:dyDescent="0.2">
      <c r="A811" s="22" t="s">
        <v>900</v>
      </c>
      <c r="B811" s="38" t="s">
        <v>2091</v>
      </c>
      <c r="C811" s="22" t="s">
        <v>49</v>
      </c>
      <c r="D811" s="19"/>
      <c r="E811" s="47">
        <v>43697</v>
      </c>
      <c r="F811" s="47">
        <v>43698</v>
      </c>
      <c r="G811" s="47">
        <v>43711</v>
      </c>
      <c r="H811" s="47">
        <v>43725</v>
      </c>
      <c r="I811" s="47">
        <v>43699</v>
      </c>
      <c r="J811" s="67" t="s">
        <v>12</v>
      </c>
      <c r="K811" s="21"/>
      <c r="L811" s="48" t="s">
        <v>78</v>
      </c>
      <c r="M811" s="21"/>
      <c r="N811" s="22" t="s">
        <v>19</v>
      </c>
      <c r="O811" s="19"/>
      <c r="P811" s="22"/>
      <c r="Q811" s="38"/>
      <c r="R811" s="19"/>
      <c r="Y811" s="31"/>
      <c r="Z811" s="31"/>
      <c r="AC811" s="31"/>
    </row>
    <row r="812" spans="1:29" s="24" customFormat="1" ht="30" customHeight="1" x14ac:dyDescent="0.2">
      <c r="A812" s="22" t="s">
        <v>901</v>
      </c>
      <c r="B812" s="38" t="s">
        <v>2092</v>
      </c>
      <c r="C812" s="22" t="s">
        <v>49</v>
      </c>
      <c r="D812" s="19"/>
      <c r="E812" s="47">
        <v>43697</v>
      </c>
      <c r="F812" s="47">
        <v>43698</v>
      </c>
      <c r="G812" s="47">
        <v>43711</v>
      </c>
      <c r="H812" s="47">
        <v>43725</v>
      </c>
      <c r="I812" s="47">
        <v>43706</v>
      </c>
      <c r="J812" s="67" t="s">
        <v>12</v>
      </c>
      <c r="K812" s="21"/>
      <c r="L812" s="48" t="s">
        <v>78</v>
      </c>
      <c r="M812" s="21"/>
      <c r="N812" s="22" t="s">
        <v>10</v>
      </c>
      <c r="O812" s="19"/>
      <c r="P812" s="22"/>
      <c r="Q812" s="38"/>
      <c r="R812" s="19"/>
      <c r="Y812" s="31"/>
      <c r="Z812" s="31"/>
      <c r="AC812" s="31"/>
    </row>
    <row r="813" spans="1:29" s="24" customFormat="1" ht="30" customHeight="1" x14ac:dyDescent="0.2">
      <c r="A813" s="22" t="s">
        <v>902</v>
      </c>
      <c r="B813" s="38" t="s">
        <v>2093</v>
      </c>
      <c r="C813" s="22" t="s">
        <v>49</v>
      </c>
      <c r="D813" s="19"/>
      <c r="E813" s="47">
        <v>43697</v>
      </c>
      <c r="F813" s="47">
        <v>43698</v>
      </c>
      <c r="G813" s="47">
        <v>43711</v>
      </c>
      <c r="H813" s="47">
        <v>43725</v>
      </c>
      <c r="I813" s="47">
        <v>43699</v>
      </c>
      <c r="J813" s="67" t="s">
        <v>12</v>
      </c>
      <c r="K813" s="21"/>
      <c r="L813" s="48" t="s">
        <v>78</v>
      </c>
      <c r="M813" s="21"/>
      <c r="N813" s="22" t="s">
        <v>10</v>
      </c>
      <c r="O813" s="19"/>
      <c r="P813" s="22"/>
      <c r="Q813" s="38"/>
      <c r="R813" s="19"/>
      <c r="Y813" s="31"/>
      <c r="Z813" s="31"/>
      <c r="AC813" s="31"/>
    </row>
    <row r="814" spans="1:29" s="24" customFormat="1" ht="30" customHeight="1" x14ac:dyDescent="0.2">
      <c r="A814" s="22" t="s">
        <v>903</v>
      </c>
      <c r="B814" s="38" t="s">
        <v>2094</v>
      </c>
      <c r="C814" s="22" t="s">
        <v>49</v>
      </c>
      <c r="D814" s="19"/>
      <c r="E814" s="47">
        <v>43698</v>
      </c>
      <c r="F814" s="47">
        <v>43699</v>
      </c>
      <c r="G814" s="47">
        <v>43712</v>
      </c>
      <c r="H814" s="47">
        <v>43726</v>
      </c>
      <c r="I814" s="47">
        <v>43721</v>
      </c>
      <c r="J814" s="67" t="s">
        <v>12</v>
      </c>
      <c r="K814" s="21"/>
      <c r="L814" s="48" t="s">
        <v>78</v>
      </c>
      <c r="M814" s="21"/>
      <c r="N814" s="22" t="s">
        <v>10</v>
      </c>
      <c r="O814" s="19"/>
      <c r="P814" s="22"/>
      <c r="Q814" s="38"/>
      <c r="R814" s="19"/>
      <c r="Y814" s="31"/>
      <c r="Z814" s="31"/>
      <c r="AC814" s="31"/>
    </row>
    <row r="815" spans="1:29" s="24" customFormat="1" ht="30" customHeight="1" x14ac:dyDescent="0.2">
      <c r="A815" s="22" t="s">
        <v>904</v>
      </c>
      <c r="B815" s="38" t="s">
        <v>2095</v>
      </c>
      <c r="C815" s="22" t="s">
        <v>49</v>
      </c>
      <c r="D815" s="19"/>
      <c r="E815" s="47">
        <v>43698</v>
      </c>
      <c r="F815" s="47">
        <v>43699</v>
      </c>
      <c r="G815" s="47">
        <v>43712</v>
      </c>
      <c r="H815" s="47">
        <v>43726</v>
      </c>
      <c r="I815" s="47">
        <v>43713</v>
      </c>
      <c r="J815" s="67" t="s">
        <v>12</v>
      </c>
      <c r="K815" s="21"/>
      <c r="L815" s="48" t="s">
        <v>78</v>
      </c>
      <c r="M815" s="21"/>
      <c r="N815" s="22" t="s">
        <v>10</v>
      </c>
      <c r="O815" s="19"/>
      <c r="P815" s="22"/>
      <c r="Q815" s="38"/>
      <c r="R815" s="19"/>
      <c r="Y815" s="31"/>
      <c r="Z815" s="31"/>
      <c r="AC815" s="31"/>
    </row>
    <row r="816" spans="1:29" s="24" customFormat="1" ht="30" customHeight="1" x14ac:dyDescent="0.2">
      <c r="A816" s="22" t="s">
        <v>905</v>
      </c>
      <c r="B816" s="38" t="s">
        <v>2096</v>
      </c>
      <c r="C816" s="22" t="s">
        <v>49</v>
      </c>
      <c r="D816" s="19"/>
      <c r="E816" s="47">
        <v>43698</v>
      </c>
      <c r="F816" s="47">
        <v>43699</v>
      </c>
      <c r="G816" s="47">
        <v>43712</v>
      </c>
      <c r="H816" s="47">
        <v>43726</v>
      </c>
      <c r="I816" s="47">
        <v>43714</v>
      </c>
      <c r="J816" s="67" t="s">
        <v>12</v>
      </c>
      <c r="K816" s="21"/>
      <c r="L816" s="48" t="s">
        <v>78</v>
      </c>
      <c r="M816" s="21"/>
      <c r="N816" s="22" t="s">
        <v>10</v>
      </c>
      <c r="O816" s="19"/>
      <c r="P816" s="22"/>
      <c r="Q816" s="38"/>
      <c r="R816" s="19"/>
      <c r="Y816" s="31"/>
      <c r="Z816" s="31"/>
      <c r="AC816" s="31"/>
    </row>
    <row r="817" spans="1:29" s="24" customFormat="1" ht="30" customHeight="1" x14ac:dyDescent="0.2">
      <c r="A817" s="22" t="s">
        <v>906</v>
      </c>
      <c r="B817" s="38" t="s">
        <v>2097</v>
      </c>
      <c r="C817" s="22" t="s">
        <v>49</v>
      </c>
      <c r="D817" s="19"/>
      <c r="E817" s="47">
        <v>43699</v>
      </c>
      <c r="F817" s="47">
        <v>43700</v>
      </c>
      <c r="G817" s="47">
        <v>43713</v>
      </c>
      <c r="H817" s="47">
        <v>43727</v>
      </c>
      <c r="I817" s="47">
        <v>43720</v>
      </c>
      <c r="J817" s="67" t="s">
        <v>12</v>
      </c>
      <c r="K817" s="21"/>
      <c r="L817" s="48" t="s">
        <v>78</v>
      </c>
      <c r="M817" s="21"/>
      <c r="N817" s="22" t="s">
        <v>13</v>
      </c>
      <c r="O817" s="19"/>
      <c r="P817" s="22" t="s">
        <v>82</v>
      </c>
      <c r="Q817" s="38" t="s">
        <v>2153</v>
      </c>
      <c r="R817" s="19"/>
      <c r="Y817" s="31"/>
      <c r="Z817" s="31"/>
      <c r="AC817" s="31"/>
    </row>
    <row r="818" spans="1:29" s="24" customFormat="1" ht="30" customHeight="1" x14ac:dyDescent="0.2">
      <c r="A818" s="22" t="s">
        <v>907</v>
      </c>
      <c r="B818" s="38" t="s">
        <v>2098</v>
      </c>
      <c r="C818" s="22" t="s">
        <v>49</v>
      </c>
      <c r="D818" s="19"/>
      <c r="E818" s="47">
        <v>43699</v>
      </c>
      <c r="F818" s="47">
        <v>43700</v>
      </c>
      <c r="G818" s="47">
        <v>43713</v>
      </c>
      <c r="H818" s="47">
        <v>43727</v>
      </c>
      <c r="I818" s="47">
        <v>43721</v>
      </c>
      <c r="J818" s="67" t="s">
        <v>12</v>
      </c>
      <c r="K818" s="21"/>
      <c r="L818" s="48" t="s">
        <v>78</v>
      </c>
      <c r="M818" s="21"/>
      <c r="N818" s="22" t="s">
        <v>10</v>
      </c>
      <c r="O818" s="19"/>
      <c r="P818" s="22"/>
      <c r="Q818" s="38"/>
      <c r="R818" s="19"/>
      <c r="Y818" s="31"/>
      <c r="Z818" s="31"/>
      <c r="AC818" s="31"/>
    </row>
    <row r="819" spans="1:29" s="24" customFormat="1" ht="30" customHeight="1" x14ac:dyDescent="0.2">
      <c r="A819" s="22" t="s">
        <v>908</v>
      </c>
      <c r="B819" s="38" t="s">
        <v>2099</v>
      </c>
      <c r="C819" s="22" t="s">
        <v>49</v>
      </c>
      <c r="D819" s="19"/>
      <c r="E819" s="47">
        <v>43699</v>
      </c>
      <c r="F819" s="47">
        <v>43700</v>
      </c>
      <c r="G819" s="47">
        <v>43713</v>
      </c>
      <c r="H819" s="47">
        <v>43727</v>
      </c>
      <c r="I819" s="47">
        <v>43704</v>
      </c>
      <c r="J819" s="67" t="s">
        <v>12</v>
      </c>
      <c r="K819" s="21"/>
      <c r="L819" s="48" t="s">
        <v>78</v>
      </c>
      <c r="M819" s="21"/>
      <c r="N819" s="22" t="s">
        <v>10</v>
      </c>
      <c r="O819" s="19"/>
      <c r="P819" s="22"/>
      <c r="Q819" s="38"/>
      <c r="R819" s="19"/>
      <c r="Y819" s="31"/>
      <c r="Z819" s="31"/>
      <c r="AC819" s="31"/>
    </row>
    <row r="820" spans="1:29" s="24" customFormat="1" ht="30" customHeight="1" x14ac:dyDescent="0.2">
      <c r="A820" s="22" t="s">
        <v>909</v>
      </c>
      <c r="B820" s="38" t="s">
        <v>2101</v>
      </c>
      <c r="C820" s="22" t="s">
        <v>49</v>
      </c>
      <c r="D820" s="19"/>
      <c r="E820" s="47">
        <v>43699</v>
      </c>
      <c r="F820" s="47">
        <v>43700</v>
      </c>
      <c r="G820" s="47">
        <v>43713</v>
      </c>
      <c r="H820" s="47">
        <v>43727</v>
      </c>
      <c r="I820" s="47">
        <v>43706</v>
      </c>
      <c r="J820" s="67" t="s">
        <v>12</v>
      </c>
      <c r="K820" s="21"/>
      <c r="L820" s="48" t="s">
        <v>78</v>
      </c>
      <c r="M820" s="21"/>
      <c r="N820" s="22" t="s">
        <v>10</v>
      </c>
      <c r="O820" s="19"/>
      <c r="P820" s="22"/>
      <c r="Q820" s="38"/>
      <c r="R820" s="19"/>
      <c r="Y820" s="31"/>
      <c r="Z820" s="31"/>
      <c r="AC820" s="31"/>
    </row>
    <row r="821" spans="1:29" s="24" customFormat="1" ht="30" customHeight="1" x14ac:dyDescent="0.2">
      <c r="A821" s="22" t="s">
        <v>910</v>
      </c>
      <c r="B821" s="38" t="s">
        <v>2102</v>
      </c>
      <c r="C821" s="22" t="s">
        <v>49</v>
      </c>
      <c r="D821" s="19"/>
      <c r="E821" s="47">
        <v>43699</v>
      </c>
      <c r="F821" s="47">
        <v>43700</v>
      </c>
      <c r="G821" s="47">
        <v>43713</v>
      </c>
      <c r="H821" s="47">
        <v>43727</v>
      </c>
      <c r="I821" s="47">
        <v>43710</v>
      </c>
      <c r="J821" s="67" t="s">
        <v>12</v>
      </c>
      <c r="K821" s="21"/>
      <c r="L821" s="48" t="s">
        <v>78</v>
      </c>
      <c r="M821" s="21"/>
      <c r="N821" s="22" t="s">
        <v>10</v>
      </c>
      <c r="O821" s="19"/>
      <c r="P821" s="22"/>
      <c r="Q821" s="38"/>
      <c r="R821" s="19"/>
      <c r="Y821" s="31"/>
      <c r="Z821" s="31"/>
      <c r="AC821" s="31"/>
    </row>
    <row r="822" spans="1:29" s="24" customFormat="1" ht="30" customHeight="1" x14ac:dyDescent="0.2">
      <c r="A822" s="22" t="s">
        <v>911</v>
      </c>
      <c r="B822" s="38" t="s">
        <v>2103</v>
      </c>
      <c r="C822" s="22" t="s">
        <v>49</v>
      </c>
      <c r="D822" s="19"/>
      <c r="E822" s="47">
        <v>43699</v>
      </c>
      <c r="F822" s="47">
        <v>43700</v>
      </c>
      <c r="G822" s="47">
        <v>43713</v>
      </c>
      <c r="H822" s="47">
        <v>43727</v>
      </c>
      <c r="I822" s="47">
        <v>43718</v>
      </c>
      <c r="J822" s="67" t="s">
        <v>12</v>
      </c>
      <c r="K822" s="21"/>
      <c r="L822" s="48" t="s">
        <v>78</v>
      </c>
      <c r="M822" s="21"/>
      <c r="N822" s="22" t="s">
        <v>13</v>
      </c>
      <c r="O822" s="19"/>
      <c r="P822" s="22" t="s">
        <v>82</v>
      </c>
      <c r="Q822" s="38" t="s">
        <v>2330</v>
      </c>
      <c r="R822" s="19"/>
      <c r="Y822" s="31"/>
      <c r="Z822" s="31"/>
      <c r="AC822" s="31"/>
    </row>
    <row r="823" spans="1:29" s="24" customFormat="1" ht="30" customHeight="1" x14ac:dyDescent="0.2">
      <c r="A823" s="22" t="s">
        <v>912</v>
      </c>
      <c r="B823" s="38" t="s">
        <v>2104</v>
      </c>
      <c r="C823" s="22" t="s">
        <v>49</v>
      </c>
      <c r="D823" s="19"/>
      <c r="E823" s="47">
        <v>43700</v>
      </c>
      <c r="F823" s="47">
        <v>43703</v>
      </c>
      <c r="G823" s="47">
        <v>43714</v>
      </c>
      <c r="H823" s="47">
        <v>43728</v>
      </c>
      <c r="I823" s="47">
        <v>43713</v>
      </c>
      <c r="J823" s="67" t="s">
        <v>12</v>
      </c>
      <c r="K823" s="21"/>
      <c r="L823" s="48" t="s">
        <v>78</v>
      </c>
      <c r="M823" s="21"/>
      <c r="N823" s="22" t="s">
        <v>11</v>
      </c>
      <c r="O823" s="19"/>
      <c r="P823" s="22" t="s">
        <v>70</v>
      </c>
      <c r="Q823" s="38"/>
      <c r="R823" s="19"/>
      <c r="Y823" s="31"/>
      <c r="Z823" s="31"/>
      <c r="AC823" s="31"/>
    </row>
    <row r="824" spans="1:29" s="24" customFormat="1" ht="30" customHeight="1" x14ac:dyDescent="0.2">
      <c r="A824" s="22" t="s">
        <v>913</v>
      </c>
      <c r="B824" s="38" t="s">
        <v>2105</v>
      </c>
      <c r="C824" s="22" t="s">
        <v>49</v>
      </c>
      <c r="D824" s="19"/>
      <c r="E824" s="47">
        <v>43700</v>
      </c>
      <c r="F824" s="47">
        <v>43703</v>
      </c>
      <c r="G824" s="47">
        <v>43714</v>
      </c>
      <c r="H824" s="47">
        <v>43728</v>
      </c>
      <c r="I824" s="47">
        <v>43704</v>
      </c>
      <c r="J824" s="67" t="s">
        <v>12</v>
      </c>
      <c r="K824" s="21"/>
      <c r="L824" s="48" t="s">
        <v>78</v>
      </c>
      <c r="M824" s="21"/>
      <c r="N824" s="22" t="s">
        <v>10</v>
      </c>
      <c r="O824" s="19"/>
      <c r="P824" s="22"/>
      <c r="Q824" s="38"/>
      <c r="R824" s="19"/>
      <c r="Y824" s="31"/>
      <c r="Z824" s="31"/>
      <c r="AC824" s="31"/>
    </row>
    <row r="825" spans="1:29" s="24" customFormat="1" ht="30" customHeight="1" x14ac:dyDescent="0.2">
      <c r="A825" s="22" t="s">
        <v>914</v>
      </c>
      <c r="B825" s="38" t="s">
        <v>2106</v>
      </c>
      <c r="C825" s="22" t="s">
        <v>49</v>
      </c>
      <c r="D825" s="19"/>
      <c r="E825" s="47">
        <v>43704</v>
      </c>
      <c r="F825" s="47">
        <v>43705</v>
      </c>
      <c r="G825" s="47">
        <v>43718</v>
      </c>
      <c r="H825" s="47">
        <v>43732</v>
      </c>
      <c r="I825" s="47">
        <v>43705</v>
      </c>
      <c r="J825" s="67" t="s">
        <v>12</v>
      </c>
      <c r="K825" s="21"/>
      <c r="L825" s="48" t="s">
        <v>78</v>
      </c>
      <c r="M825" s="21"/>
      <c r="N825" s="22" t="s">
        <v>10</v>
      </c>
      <c r="O825" s="19"/>
      <c r="P825" s="22"/>
      <c r="Q825" s="38"/>
      <c r="R825" s="19"/>
      <c r="Y825" s="31"/>
      <c r="Z825" s="31"/>
      <c r="AC825" s="31"/>
    </row>
    <row r="826" spans="1:29" s="24" customFormat="1" ht="30" customHeight="1" x14ac:dyDescent="0.2">
      <c r="A826" s="22" t="s">
        <v>915</v>
      </c>
      <c r="B826" s="38" t="s">
        <v>2107</v>
      </c>
      <c r="C826" s="22" t="s">
        <v>49</v>
      </c>
      <c r="D826" s="19"/>
      <c r="E826" s="47">
        <v>43704</v>
      </c>
      <c r="F826" s="47">
        <v>43705</v>
      </c>
      <c r="G826" s="47">
        <v>43718</v>
      </c>
      <c r="H826" s="47">
        <v>43732</v>
      </c>
      <c r="I826" s="47">
        <v>43727</v>
      </c>
      <c r="J826" s="67" t="s">
        <v>12</v>
      </c>
      <c r="K826" s="21"/>
      <c r="L826" s="48" t="s">
        <v>78</v>
      </c>
      <c r="M826" s="21"/>
      <c r="N826" s="22" t="s">
        <v>10</v>
      </c>
      <c r="O826" s="19"/>
      <c r="P826" s="22"/>
      <c r="Q826" s="38"/>
      <c r="R826" s="19"/>
      <c r="Y826" s="31"/>
      <c r="Z826" s="31"/>
      <c r="AC826" s="31"/>
    </row>
    <row r="827" spans="1:29" s="24" customFormat="1" ht="30" customHeight="1" x14ac:dyDescent="0.2">
      <c r="A827" s="22" t="s">
        <v>916</v>
      </c>
      <c r="B827" s="38" t="s">
        <v>2108</v>
      </c>
      <c r="C827" s="22" t="s">
        <v>49</v>
      </c>
      <c r="D827" s="19"/>
      <c r="E827" s="47">
        <v>43704</v>
      </c>
      <c r="F827" s="47">
        <v>43705</v>
      </c>
      <c r="G827" s="47">
        <v>43718</v>
      </c>
      <c r="H827" s="47">
        <v>43732</v>
      </c>
      <c r="I827" s="47">
        <v>43721</v>
      </c>
      <c r="J827" s="67" t="s">
        <v>12</v>
      </c>
      <c r="K827" s="21"/>
      <c r="L827" s="48" t="s">
        <v>78</v>
      </c>
      <c r="M827" s="21"/>
      <c r="N827" s="22" t="s">
        <v>10</v>
      </c>
      <c r="O827" s="19"/>
      <c r="P827" s="22"/>
      <c r="Q827" s="38"/>
      <c r="R827" s="19"/>
      <c r="Y827" s="31"/>
      <c r="Z827" s="31"/>
      <c r="AC827" s="31"/>
    </row>
    <row r="828" spans="1:29" s="24" customFormat="1" ht="30" customHeight="1" x14ac:dyDescent="0.2">
      <c r="A828" s="22" t="s">
        <v>917</v>
      </c>
      <c r="B828" s="38" t="s">
        <v>2109</v>
      </c>
      <c r="C828" s="22" t="s">
        <v>49</v>
      </c>
      <c r="D828" s="19"/>
      <c r="E828" s="47">
        <v>43704</v>
      </c>
      <c r="F828" s="47">
        <v>43705</v>
      </c>
      <c r="G828" s="47">
        <v>43718</v>
      </c>
      <c r="H828" s="47">
        <v>43732</v>
      </c>
      <c r="I828" s="47">
        <v>43731</v>
      </c>
      <c r="J828" s="67" t="s">
        <v>12</v>
      </c>
      <c r="K828" s="21"/>
      <c r="L828" s="48" t="s">
        <v>78</v>
      </c>
      <c r="M828" s="21"/>
      <c r="N828" s="22" t="s">
        <v>19</v>
      </c>
      <c r="O828" s="19"/>
      <c r="P828" s="22"/>
      <c r="Q828" s="38"/>
      <c r="R828" s="19"/>
      <c r="Y828" s="31"/>
      <c r="Z828" s="31"/>
      <c r="AC828" s="31"/>
    </row>
    <row r="829" spans="1:29" s="24" customFormat="1" ht="30" customHeight="1" x14ac:dyDescent="0.2">
      <c r="A829" s="22" t="s">
        <v>918</v>
      </c>
      <c r="B829" s="38" t="s">
        <v>2112</v>
      </c>
      <c r="C829" s="22" t="s">
        <v>49</v>
      </c>
      <c r="D829" s="19"/>
      <c r="E829" s="47">
        <v>43705</v>
      </c>
      <c r="F829" s="47">
        <v>43706</v>
      </c>
      <c r="G829" s="47">
        <v>43719</v>
      </c>
      <c r="H829" s="47">
        <v>43733</v>
      </c>
      <c r="I829" s="47">
        <v>43733</v>
      </c>
      <c r="J829" s="67" t="s">
        <v>12</v>
      </c>
      <c r="K829" s="21"/>
      <c r="L829" s="48" t="s">
        <v>78</v>
      </c>
      <c r="M829" s="21"/>
      <c r="N829" s="22" t="s">
        <v>10</v>
      </c>
      <c r="O829" s="19"/>
      <c r="P829" s="22"/>
      <c r="Q829" s="38"/>
      <c r="R829" s="19"/>
      <c r="Y829" s="31"/>
      <c r="Z829" s="31"/>
      <c r="AC829" s="31"/>
    </row>
    <row r="830" spans="1:29" s="24" customFormat="1" ht="30" customHeight="1" x14ac:dyDescent="0.2">
      <c r="A830" s="22" t="s">
        <v>919</v>
      </c>
      <c r="B830" s="38" t="s">
        <v>2113</v>
      </c>
      <c r="C830" s="22" t="s">
        <v>49</v>
      </c>
      <c r="D830" s="19"/>
      <c r="E830" s="47" t="s">
        <v>25</v>
      </c>
      <c r="F830" s="47" t="s">
        <v>25</v>
      </c>
      <c r="G830" s="47" t="s">
        <v>25</v>
      </c>
      <c r="H830" s="47" t="s">
        <v>25</v>
      </c>
      <c r="I830" s="47" t="s">
        <v>25</v>
      </c>
      <c r="J830" s="67" t="s">
        <v>25</v>
      </c>
      <c r="K830" s="21"/>
      <c r="L830" s="48" t="s">
        <v>80</v>
      </c>
      <c r="M830" s="21"/>
      <c r="N830" s="22" t="s">
        <v>25</v>
      </c>
      <c r="O830" s="19"/>
      <c r="P830" s="22"/>
      <c r="Q830" s="38"/>
      <c r="R830" s="19"/>
      <c r="Y830" s="31"/>
      <c r="Z830" s="31"/>
      <c r="AC830" s="31"/>
    </row>
    <row r="831" spans="1:29" s="24" customFormat="1" ht="30" customHeight="1" x14ac:dyDescent="0.2">
      <c r="A831" s="22" t="s">
        <v>920</v>
      </c>
      <c r="B831" s="50" t="s">
        <v>2114</v>
      </c>
      <c r="C831" s="22" t="s">
        <v>49</v>
      </c>
      <c r="D831" s="19"/>
      <c r="E831" s="47">
        <v>43705</v>
      </c>
      <c r="F831" s="47">
        <v>43706</v>
      </c>
      <c r="G831" s="47">
        <v>43719</v>
      </c>
      <c r="H831" s="47">
        <v>43733</v>
      </c>
      <c r="I831" s="47">
        <v>43731</v>
      </c>
      <c r="J831" s="67" t="s">
        <v>12</v>
      </c>
      <c r="K831" s="21"/>
      <c r="L831" s="48" t="s">
        <v>78</v>
      </c>
      <c r="M831" s="21"/>
      <c r="N831" s="22" t="s">
        <v>10</v>
      </c>
      <c r="O831" s="19"/>
      <c r="P831" s="22"/>
      <c r="Q831" s="38"/>
      <c r="R831" s="19"/>
      <c r="Y831" s="31"/>
      <c r="Z831" s="31"/>
      <c r="AC831" s="31"/>
    </row>
    <row r="832" spans="1:29" s="24" customFormat="1" ht="30" customHeight="1" x14ac:dyDescent="0.2">
      <c r="A832" s="22" t="s">
        <v>921</v>
      </c>
      <c r="B832" s="38" t="s">
        <v>2115</v>
      </c>
      <c r="C832" s="22" t="s">
        <v>49</v>
      </c>
      <c r="D832" s="19"/>
      <c r="E832" s="47">
        <v>43705</v>
      </c>
      <c r="F832" s="47">
        <v>43706</v>
      </c>
      <c r="G832" s="47">
        <v>43719</v>
      </c>
      <c r="H832" s="47">
        <v>43733</v>
      </c>
      <c r="I832" s="47">
        <v>43713</v>
      </c>
      <c r="J832" s="67" t="s">
        <v>12</v>
      </c>
      <c r="K832" s="21"/>
      <c r="L832" s="48" t="s">
        <v>78</v>
      </c>
      <c r="M832" s="21"/>
      <c r="N832" s="22" t="s">
        <v>10</v>
      </c>
      <c r="O832" s="19"/>
      <c r="P832" s="22"/>
      <c r="Q832" s="38"/>
      <c r="R832" s="19"/>
      <c r="Y832" s="31"/>
      <c r="Z832" s="31"/>
      <c r="AC832" s="31"/>
    </row>
    <row r="833" spans="1:29" s="24" customFormat="1" ht="30" customHeight="1" x14ac:dyDescent="0.2">
      <c r="A833" s="49" t="s">
        <v>922</v>
      </c>
      <c r="B833" s="50" t="s">
        <v>2116</v>
      </c>
      <c r="C833" s="49" t="s">
        <v>49</v>
      </c>
      <c r="D833" s="46"/>
      <c r="E833" s="159">
        <v>43705</v>
      </c>
      <c r="F833" s="159">
        <v>43706</v>
      </c>
      <c r="G833" s="159">
        <v>43719</v>
      </c>
      <c r="H833" s="159">
        <v>43733</v>
      </c>
      <c r="I833" s="159">
        <v>43707</v>
      </c>
      <c r="J833" s="115" t="s">
        <v>12</v>
      </c>
      <c r="K833" s="116"/>
      <c r="L833" s="90" t="s">
        <v>78</v>
      </c>
      <c r="M833" s="89"/>
      <c r="N833" s="49" t="s">
        <v>11</v>
      </c>
      <c r="O833" s="46"/>
      <c r="P833" s="49"/>
      <c r="Q833" s="50" t="s">
        <v>2122</v>
      </c>
      <c r="R833" s="19"/>
      <c r="Y833" s="31"/>
      <c r="Z833" s="31"/>
      <c r="AC833" s="31"/>
    </row>
    <row r="834" spans="1:29" s="24" customFormat="1" ht="30" customHeight="1" x14ac:dyDescent="0.2">
      <c r="A834" s="22" t="s">
        <v>923</v>
      </c>
      <c r="B834" s="38" t="s">
        <v>2117</v>
      </c>
      <c r="C834" s="22" t="s">
        <v>49</v>
      </c>
      <c r="D834" s="19"/>
      <c r="E834" s="47">
        <v>43706</v>
      </c>
      <c r="F834" s="47">
        <v>43707</v>
      </c>
      <c r="G834" s="47">
        <v>43720</v>
      </c>
      <c r="H834" s="47">
        <v>43734</v>
      </c>
      <c r="I834" s="47">
        <v>43721</v>
      </c>
      <c r="J834" s="67" t="s">
        <v>12</v>
      </c>
      <c r="K834" s="21"/>
      <c r="L834" s="48" t="s">
        <v>78</v>
      </c>
      <c r="M834" s="21"/>
      <c r="N834" s="22" t="s">
        <v>19</v>
      </c>
      <c r="O834" s="19"/>
      <c r="P834" s="22"/>
      <c r="Q834" s="38"/>
      <c r="R834" s="19"/>
      <c r="Y834" s="31"/>
      <c r="Z834" s="31"/>
      <c r="AC834" s="31"/>
    </row>
    <row r="835" spans="1:29" s="24" customFormat="1" ht="30" customHeight="1" x14ac:dyDescent="0.2">
      <c r="A835" s="22" t="s">
        <v>924</v>
      </c>
      <c r="B835" s="38" t="s">
        <v>2118</v>
      </c>
      <c r="C835" s="22" t="s">
        <v>49</v>
      </c>
      <c r="D835" s="19"/>
      <c r="E835" s="47">
        <v>43706</v>
      </c>
      <c r="F835" s="47">
        <v>43707</v>
      </c>
      <c r="G835" s="47">
        <v>43720</v>
      </c>
      <c r="H835" s="47">
        <v>43734</v>
      </c>
      <c r="I835" s="47">
        <v>43717</v>
      </c>
      <c r="J835" s="67" t="s">
        <v>12</v>
      </c>
      <c r="K835" s="21"/>
      <c r="L835" s="48" t="s">
        <v>78</v>
      </c>
      <c r="M835" s="21"/>
      <c r="N835" s="22" t="s">
        <v>19</v>
      </c>
      <c r="O835" s="19"/>
      <c r="P835" s="22"/>
      <c r="Q835" s="38"/>
      <c r="R835" s="19"/>
      <c r="Y835" s="31"/>
      <c r="Z835" s="31"/>
      <c r="AC835" s="31"/>
    </row>
    <row r="836" spans="1:29" s="24" customFormat="1" ht="30" customHeight="1" x14ac:dyDescent="0.2">
      <c r="A836" s="22" t="s">
        <v>925</v>
      </c>
      <c r="B836" s="38" t="s">
        <v>2119</v>
      </c>
      <c r="C836" s="22" t="s">
        <v>49</v>
      </c>
      <c r="D836" s="19"/>
      <c r="E836" s="47">
        <v>43706</v>
      </c>
      <c r="F836" s="47">
        <v>43707</v>
      </c>
      <c r="G836" s="47">
        <v>43720</v>
      </c>
      <c r="H836" s="47">
        <v>43734</v>
      </c>
      <c r="I836" s="47">
        <v>43707</v>
      </c>
      <c r="J836" s="67" t="s">
        <v>12</v>
      </c>
      <c r="K836" s="21"/>
      <c r="L836" s="48" t="s">
        <v>78</v>
      </c>
      <c r="M836" s="21"/>
      <c r="N836" s="22" t="s">
        <v>10</v>
      </c>
      <c r="O836" s="19"/>
      <c r="P836" s="22"/>
      <c r="Q836" s="38"/>
      <c r="R836" s="19"/>
      <c r="Y836" s="31"/>
      <c r="Z836" s="31"/>
      <c r="AC836" s="31"/>
    </row>
    <row r="837" spans="1:29" s="24" customFormat="1" ht="30" customHeight="1" x14ac:dyDescent="0.2">
      <c r="A837" s="22" t="s">
        <v>926</v>
      </c>
      <c r="B837" s="38" t="s">
        <v>2120</v>
      </c>
      <c r="C837" s="22" t="s">
        <v>49</v>
      </c>
      <c r="D837" s="19"/>
      <c r="E837" s="47">
        <v>43706</v>
      </c>
      <c r="F837" s="47">
        <v>43707</v>
      </c>
      <c r="G837" s="47">
        <v>43720</v>
      </c>
      <c r="H837" s="47">
        <v>43734</v>
      </c>
      <c r="I837" s="47">
        <v>43720</v>
      </c>
      <c r="J837" s="67" t="s">
        <v>12</v>
      </c>
      <c r="K837" s="21"/>
      <c r="L837" s="48" t="s">
        <v>78</v>
      </c>
      <c r="M837" s="21"/>
      <c r="N837" s="22" t="s">
        <v>10</v>
      </c>
      <c r="O837" s="19"/>
      <c r="P837" s="22"/>
      <c r="Q837" s="38"/>
      <c r="R837" s="19"/>
      <c r="Y837" s="31"/>
      <c r="Z837" s="31"/>
      <c r="AC837" s="31"/>
    </row>
    <row r="838" spans="1:29" s="24" customFormat="1" ht="30" customHeight="1" x14ac:dyDescent="0.2">
      <c r="A838" s="22" t="s">
        <v>927</v>
      </c>
      <c r="B838" s="38" t="s">
        <v>2121</v>
      </c>
      <c r="C838" s="22" t="s">
        <v>49</v>
      </c>
      <c r="D838" s="19"/>
      <c r="E838" s="47">
        <v>43707</v>
      </c>
      <c r="F838" s="47">
        <v>43710</v>
      </c>
      <c r="G838" s="47">
        <v>43721</v>
      </c>
      <c r="H838" s="47">
        <v>43735</v>
      </c>
      <c r="I838" s="47">
        <v>43734</v>
      </c>
      <c r="J838" s="67" t="s">
        <v>12</v>
      </c>
      <c r="K838" s="21"/>
      <c r="L838" s="48" t="s">
        <v>78</v>
      </c>
      <c r="M838" s="21"/>
      <c r="N838" s="22" t="s">
        <v>10</v>
      </c>
      <c r="O838" s="19"/>
      <c r="P838" s="22"/>
      <c r="Q838" s="38"/>
      <c r="R838" s="19"/>
      <c r="Y838" s="31"/>
      <c r="Z838" s="31"/>
      <c r="AC838" s="31"/>
    </row>
    <row r="839" spans="1:29" s="24" customFormat="1" ht="30" customHeight="1" x14ac:dyDescent="0.2">
      <c r="A839" s="22" t="s">
        <v>928</v>
      </c>
      <c r="B839" s="38" t="s">
        <v>2123</v>
      </c>
      <c r="C839" s="22" t="s">
        <v>50</v>
      </c>
      <c r="D839" s="19"/>
      <c r="E839" s="47">
        <v>43710</v>
      </c>
      <c r="F839" s="47">
        <v>43711</v>
      </c>
      <c r="G839" s="47">
        <v>43724</v>
      </c>
      <c r="H839" s="47">
        <v>43738</v>
      </c>
      <c r="I839" s="47">
        <v>43735</v>
      </c>
      <c r="J839" s="67" t="s">
        <v>12</v>
      </c>
      <c r="K839" s="21"/>
      <c r="L839" s="48" t="s">
        <v>78</v>
      </c>
      <c r="M839" s="21"/>
      <c r="N839" s="22" t="s">
        <v>10</v>
      </c>
      <c r="O839" s="19"/>
      <c r="P839" s="22"/>
      <c r="Q839" s="38"/>
      <c r="R839" s="19"/>
      <c r="Y839" s="31"/>
      <c r="Z839" s="31"/>
      <c r="AC839" s="31"/>
    </row>
    <row r="840" spans="1:29" s="24" customFormat="1" ht="30" customHeight="1" x14ac:dyDescent="0.2">
      <c r="A840" s="22" t="s">
        <v>929</v>
      </c>
      <c r="B840" s="38" t="s">
        <v>2124</v>
      </c>
      <c r="C840" s="22" t="s">
        <v>50</v>
      </c>
      <c r="D840" s="19"/>
      <c r="E840" s="47">
        <v>43710</v>
      </c>
      <c r="F840" s="47">
        <v>43711</v>
      </c>
      <c r="G840" s="47">
        <v>43724</v>
      </c>
      <c r="H840" s="47">
        <v>43738</v>
      </c>
      <c r="I840" s="47">
        <v>43720</v>
      </c>
      <c r="J840" s="67" t="s">
        <v>12</v>
      </c>
      <c r="K840" s="21"/>
      <c r="L840" s="48" t="s">
        <v>78</v>
      </c>
      <c r="M840" s="21"/>
      <c r="N840" s="22" t="s">
        <v>11</v>
      </c>
      <c r="O840" s="19"/>
      <c r="P840" s="22" t="s">
        <v>23</v>
      </c>
      <c r="Q840" s="38" t="s">
        <v>2526</v>
      </c>
      <c r="R840" s="19"/>
      <c r="Y840" s="31"/>
      <c r="Z840" s="31"/>
      <c r="AC840" s="31"/>
    </row>
    <row r="841" spans="1:29" s="24" customFormat="1" ht="30" customHeight="1" x14ac:dyDescent="0.2">
      <c r="A841" s="22" t="s">
        <v>930</v>
      </c>
      <c r="B841" s="38" t="s">
        <v>2125</v>
      </c>
      <c r="C841" s="22" t="s">
        <v>50</v>
      </c>
      <c r="D841" s="19"/>
      <c r="E841" s="47">
        <v>43710</v>
      </c>
      <c r="F841" s="47">
        <v>43711</v>
      </c>
      <c r="G841" s="47">
        <v>43724</v>
      </c>
      <c r="H841" s="47">
        <v>43738</v>
      </c>
      <c r="I841" s="47">
        <v>43719</v>
      </c>
      <c r="J841" s="67" t="s">
        <v>12</v>
      </c>
      <c r="K841" s="21"/>
      <c r="L841" s="48" t="s">
        <v>78</v>
      </c>
      <c r="M841" s="21"/>
      <c r="N841" s="22" t="s">
        <v>10</v>
      </c>
      <c r="O841" s="19"/>
      <c r="P841" s="22"/>
      <c r="Q841" s="38"/>
      <c r="R841" s="19"/>
      <c r="Y841" s="31"/>
      <c r="Z841" s="31"/>
      <c r="AC841" s="31"/>
    </row>
    <row r="842" spans="1:29" s="24" customFormat="1" ht="30" customHeight="1" x14ac:dyDescent="0.2">
      <c r="A842" s="22" t="s">
        <v>931</v>
      </c>
      <c r="B842" s="38" t="s">
        <v>2126</v>
      </c>
      <c r="C842" s="22" t="s">
        <v>50</v>
      </c>
      <c r="D842" s="19"/>
      <c r="E842" s="47">
        <v>43710</v>
      </c>
      <c r="F842" s="47">
        <v>43711</v>
      </c>
      <c r="G842" s="47">
        <v>43724</v>
      </c>
      <c r="H842" s="47">
        <v>43738</v>
      </c>
      <c r="I842" s="47">
        <v>43719</v>
      </c>
      <c r="J842" s="67" t="s">
        <v>12</v>
      </c>
      <c r="K842" s="21"/>
      <c r="L842" s="48" t="s">
        <v>78</v>
      </c>
      <c r="M842" s="21"/>
      <c r="N842" s="22" t="s">
        <v>19</v>
      </c>
      <c r="O842" s="19"/>
      <c r="P842" s="22"/>
      <c r="Q842" s="38"/>
      <c r="R842" s="19"/>
      <c r="Y842" s="31"/>
      <c r="Z842" s="31"/>
      <c r="AC842" s="31"/>
    </row>
    <row r="843" spans="1:29" s="24" customFormat="1" ht="30" customHeight="1" x14ac:dyDescent="0.2">
      <c r="A843" s="22" t="s">
        <v>932</v>
      </c>
      <c r="B843" s="38" t="s">
        <v>2127</v>
      </c>
      <c r="C843" s="22" t="s">
        <v>50</v>
      </c>
      <c r="D843" s="19"/>
      <c r="E843" s="47">
        <v>43710</v>
      </c>
      <c r="F843" s="47">
        <v>43711</v>
      </c>
      <c r="G843" s="47">
        <v>43724</v>
      </c>
      <c r="H843" s="47">
        <v>43738</v>
      </c>
      <c r="I843" s="47">
        <v>43726</v>
      </c>
      <c r="J843" s="67" t="s">
        <v>12</v>
      </c>
      <c r="K843" s="21"/>
      <c r="L843" s="48" t="s">
        <v>78</v>
      </c>
      <c r="M843" s="21"/>
      <c r="N843" s="22" t="s">
        <v>13</v>
      </c>
      <c r="O843" s="19"/>
      <c r="P843" s="22" t="s">
        <v>16</v>
      </c>
      <c r="Q843" s="38"/>
      <c r="R843" s="19"/>
      <c r="Y843" s="31"/>
      <c r="Z843" s="31"/>
      <c r="AC843" s="31"/>
    </row>
    <row r="844" spans="1:29" s="24" customFormat="1" ht="30" customHeight="1" x14ac:dyDescent="0.2">
      <c r="A844" s="22" t="s">
        <v>933</v>
      </c>
      <c r="B844" s="38" t="s">
        <v>2128</v>
      </c>
      <c r="C844" s="22" t="s">
        <v>50</v>
      </c>
      <c r="D844" s="19"/>
      <c r="E844" s="47">
        <v>43711</v>
      </c>
      <c r="F844" s="47">
        <v>43712</v>
      </c>
      <c r="G844" s="47">
        <v>43725</v>
      </c>
      <c r="H844" s="47">
        <v>43739</v>
      </c>
      <c r="I844" s="47">
        <v>43731</v>
      </c>
      <c r="J844" s="67" t="s">
        <v>12</v>
      </c>
      <c r="K844" s="21"/>
      <c r="L844" s="48" t="s">
        <v>78</v>
      </c>
      <c r="M844" s="21"/>
      <c r="N844" s="22" t="s">
        <v>10</v>
      </c>
      <c r="O844" s="19"/>
      <c r="P844" s="22"/>
      <c r="Q844" s="38"/>
      <c r="R844" s="19"/>
      <c r="Y844" s="31"/>
      <c r="Z844" s="31"/>
      <c r="AC844" s="31"/>
    </row>
    <row r="845" spans="1:29" s="24" customFormat="1" ht="30" customHeight="1" x14ac:dyDescent="0.2">
      <c r="A845" s="22" t="s">
        <v>934</v>
      </c>
      <c r="B845" s="38" t="s">
        <v>2129</v>
      </c>
      <c r="C845" s="22" t="s">
        <v>50</v>
      </c>
      <c r="D845" s="19"/>
      <c r="E845" s="47">
        <v>43711</v>
      </c>
      <c r="F845" s="47">
        <v>43712</v>
      </c>
      <c r="G845" s="47">
        <v>43725</v>
      </c>
      <c r="H845" s="47">
        <v>43739</v>
      </c>
      <c r="I845" s="47">
        <v>43721</v>
      </c>
      <c r="J845" s="67" t="s">
        <v>12</v>
      </c>
      <c r="K845" s="21"/>
      <c r="L845" s="48" t="s">
        <v>78</v>
      </c>
      <c r="M845" s="21"/>
      <c r="N845" s="22" t="s">
        <v>10</v>
      </c>
      <c r="O845" s="19"/>
      <c r="P845" s="22"/>
      <c r="Q845" s="38"/>
      <c r="R845" s="19"/>
      <c r="Y845" s="31"/>
      <c r="Z845" s="31"/>
      <c r="AC845" s="31"/>
    </row>
    <row r="846" spans="1:29" s="24" customFormat="1" ht="30" customHeight="1" x14ac:dyDescent="0.2">
      <c r="A846" s="22" t="s">
        <v>935</v>
      </c>
      <c r="B846" s="38" t="s">
        <v>2130</v>
      </c>
      <c r="C846" s="22" t="s">
        <v>50</v>
      </c>
      <c r="D846" s="19"/>
      <c r="E846" s="47">
        <v>43711</v>
      </c>
      <c r="F846" s="47">
        <v>43712</v>
      </c>
      <c r="G846" s="47">
        <v>43725</v>
      </c>
      <c r="H846" s="47">
        <v>43739</v>
      </c>
      <c r="I846" s="47">
        <v>43739</v>
      </c>
      <c r="J846" s="67" t="s">
        <v>12</v>
      </c>
      <c r="K846" s="21"/>
      <c r="L846" s="48" t="s">
        <v>78</v>
      </c>
      <c r="M846" s="21"/>
      <c r="N846" s="22" t="s">
        <v>10</v>
      </c>
      <c r="O846" s="19"/>
      <c r="P846" s="22"/>
      <c r="Q846" s="38"/>
      <c r="R846" s="19"/>
      <c r="Y846" s="31"/>
      <c r="Z846" s="31"/>
      <c r="AC846" s="31"/>
    </row>
    <row r="847" spans="1:29" s="167" customFormat="1" ht="30" customHeight="1" x14ac:dyDescent="0.2">
      <c r="A847" s="22" t="s">
        <v>936</v>
      </c>
      <c r="B847" s="38" t="s">
        <v>2131</v>
      </c>
      <c r="C847" s="22" t="s">
        <v>50</v>
      </c>
      <c r="D847" s="19"/>
      <c r="E847" s="47">
        <v>43711</v>
      </c>
      <c r="F847" s="47">
        <v>43712</v>
      </c>
      <c r="G847" s="47">
        <v>43725</v>
      </c>
      <c r="H847" s="47">
        <v>43739</v>
      </c>
      <c r="I847" s="47">
        <v>43727</v>
      </c>
      <c r="J847" s="67" t="s">
        <v>12</v>
      </c>
      <c r="K847" s="21"/>
      <c r="L847" s="48" t="s">
        <v>78</v>
      </c>
      <c r="M847" s="21"/>
      <c r="N847" s="22" t="s">
        <v>10</v>
      </c>
      <c r="O847" s="19"/>
      <c r="P847" s="22"/>
      <c r="Q847" s="38"/>
      <c r="R847" s="19"/>
      <c r="Y847" s="168"/>
      <c r="Z847" s="168"/>
      <c r="AC847" s="168"/>
    </row>
    <row r="848" spans="1:29" s="24" customFormat="1" ht="30" customHeight="1" x14ac:dyDescent="0.2">
      <c r="A848" s="22" t="s">
        <v>937</v>
      </c>
      <c r="B848" s="38" t="s">
        <v>2132</v>
      </c>
      <c r="C848" s="22" t="s">
        <v>50</v>
      </c>
      <c r="D848" s="19"/>
      <c r="E848" s="47">
        <v>43712</v>
      </c>
      <c r="F848" s="47">
        <v>43713</v>
      </c>
      <c r="G848" s="47">
        <v>43726</v>
      </c>
      <c r="H848" s="47">
        <v>43740</v>
      </c>
      <c r="I848" s="47">
        <v>43714</v>
      </c>
      <c r="J848" s="67" t="s">
        <v>12</v>
      </c>
      <c r="K848" s="21"/>
      <c r="L848" s="48" t="s">
        <v>78</v>
      </c>
      <c r="M848" s="21"/>
      <c r="N848" s="22" t="s">
        <v>10</v>
      </c>
      <c r="O848" s="19"/>
      <c r="P848" s="22"/>
      <c r="Q848" s="38"/>
      <c r="R848" s="19"/>
      <c r="Y848" s="31"/>
      <c r="Z848" s="31"/>
      <c r="AC848" s="31"/>
    </row>
    <row r="849" spans="1:29" s="24" customFormat="1" ht="30" customHeight="1" x14ac:dyDescent="0.2">
      <c r="A849" s="22" t="s">
        <v>938</v>
      </c>
      <c r="B849" s="38" t="s">
        <v>2133</v>
      </c>
      <c r="C849" s="22" t="s">
        <v>50</v>
      </c>
      <c r="D849" s="19"/>
      <c r="E849" s="47">
        <v>43712</v>
      </c>
      <c r="F849" s="47">
        <v>43713</v>
      </c>
      <c r="G849" s="47">
        <v>43726</v>
      </c>
      <c r="H849" s="47">
        <v>43740</v>
      </c>
      <c r="I849" s="47">
        <v>43717</v>
      </c>
      <c r="J849" s="67" t="s">
        <v>12</v>
      </c>
      <c r="K849" s="21"/>
      <c r="L849" s="48" t="s">
        <v>78</v>
      </c>
      <c r="M849" s="21"/>
      <c r="N849" s="22" t="s">
        <v>10</v>
      </c>
      <c r="O849" s="19"/>
      <c r="P849" s="22"/>
      <c r="Q849" s="38"/>
      <c r="R849" s="19"/>
      <c r="Y849" s="31"/>
      <c r="Z849" s="31"/>
      <c r="AC849" s="31"/>
    </row>
    <row r="850" spans="1:29" s="24" customFormat="1" ht="30" customHeight="1" x14ac:dyDescent="0.2">
      <c r="A850" s="22" t="s">
        <v>939</v>
      </c>
      <c r="B850" s="38" t="s">
        <v>2134</v>
      </c>
      <c r="C850" s="22" t="s">
        <v>50</v>
      </c>
      <c r="D850" s="19"/>
      <c r="E850" s="47">
        <v>43712</v>
      </c>
      <c r="F850" s="47">
        <v>43713</v>
      </c>
      <c r="G850" s="47">
        <v>43726</v>
      </c>
      <c r="H850" s="47">
        <v>43740</v>
      </c>
      <c r="I850" s="47">
        <v>43714</v>
      </c>
      <c r="J850" s="67" t="s">
        <v>12</v>
      </c>
      <c r="K850" s="21"/>
      <c r="L850" s="48" t="s">
        <v>78</v>
      </c>
      <c r="M850" s="21"/>
      <c r="N850" s="22" t="s">
        <v>10</v>
      </c>
      <c r="O850" s="19"/>
      <c r="P850" s="22"/>
      <c r="Q850" s="38"/>
      <c r="R850" s="19"/>
      <c r="Y850" s="31"/>
      <c r="Z850" s="31"/>
      <c r="AC850" s="31"/>
    </row>
    <row r="851" spans="1:29" s="167" customFormat="1" ht="30" customHeight="1" x14ac:dyDescent="0.2">
      <c r="A851" s="22" t="s">
        <v>940</v>
      </c>
      <c r="B851" s="38" t="s">
        <v>2135</v>
      </c>
      <c r="C851" s="22" t="s">
        <v>50</v>
      </c>
      <c r="D851" s="19"/>
      <c r="E851" s="47">
        <v>43712</v>
      </c>
      <c r="F851" s="47">
        <v>43713</v>
      </c>
      <c r="G851" s="47">
        <v>43726</v>
      </c>
      <c r="H851" s="47">
        <v>43740</v>
      </c>
      <c r="I851" s="47">
        <v>43735</v>
      </c>
      <c r="J851" s="67" t="s">
        <v>12</v>
      </c>
      <c r="K851" s="21"/>
      <c r="L851" s="48" t="s">
        <v>78</v>
      </c>
      <c r="M851" s="21"/>
      <c r="N851" s="22" t="s">
        <v>10</v>
      </c>
      <c r="O851" s="19"/>
      <c r="P851" s="22"/>
      <c r="Q851" s="38"/>
      <c r="R851" s="19"/>
      <c r="Y851" s="168"/>
      <c r="Z851" s="168"/>
      <c r="AC851" s="168"/>
    </row>
    <row r="852" spans="1:29" s="24" customFormat="1" ht="30" customHeight="1" x14ac:dyDescent="0.2">
      <c r="A852" s="22" t="s">
        <v>941</v>
      </c>
      <c r="B852" s="38" t="s">
        <v>2136</v>
      </c>
      <c r="C852" s="22" t="s">
        <v>50</v>
      </c>
      <c r="D852" s="19"/>
      <c r="E852" s="47">
        <v>43713</v>
      </c>
      <c r="F852" s="47">
        <v>43714</v>
      </c>
      <c r="G852" s="47">
        <v>43727</v>
      </c>
      <c r="H852" s="47">
        <v>43741</v>
      </c>
      <c r="I852" s="47">
        <v>43731</v>
      </c>
      <c r="J852" s="67" t="s">
        <v>12</v>
      </c>
      <c r="K852" s="21"/>
      <c r="L852" s="48" t="s">
        <v>78</v>
      </c>
      <c r="M852" s="21"/>
      <c r="N852" s="22" t="s">
        <v>10</v>
      </c>
      <c r="O852" s="19"/>
      <c r="P852" s="22"/>
      <c r="Q852" s="38"/>
      <c r="R852" s="19"/>
      <c r="Y852" s="31"/>
      <c r="Z852" s="31"/>
      <c r="AC852" s="31"/>
    </row>
    <row r="853" spans="1:29" s="24" customFormat="1" ht="30" customHeight="1" x14ac:dyDescent="0.2">
      <c r="A853" s="22" t="s">
        <v>942</v>
      </c>
      <c r="B853" s="50" t="s">
        <v>2138</v>
      </c>
      <c r="C853" s="22" t="s">
        <v>50</v>
      </c>
      <c r="D853" s="19"/>
      <c r="E853" s="47">
        <v>43713</v>
      </c>
      <c r="F853" s="47">
        <v>43714</v>
      </c>
      <c r="G853" s="47">
        <v>43727</v>
      </c>
      <c r="H853" s="47">
        <v>43741</v>
      </c>
      <c r="I853" s="47">
        <v>43726</v>
      </c>
      <c r="J853" s="67" t="s">
        <v>12</v>
      </c>
      <c r="K853" s="21"/>
      <c r="L853" s="48" t="s">
        <v>78</v>
      </c>
      <c r="M853" s="21"/>
      <c r="N853" s="22" t="s">
        <v>10</v>
      </c>
      <c r="O853" s="19"/>
      <c r="P853" s="22"/>
      <c r="Q853" s="38"/>
      <c r="R853" s="19"/>
      <c r="Y853" s="31"/>
      <c r="Z853" s="31"/>
      <c r="AC853" s="31"/>
    </row>
    <row r="854" spans="1:29" s="24" customFormat="1" ht="30" customHeight="1" x14ac:dyDescent="0.2">
      <c r="A854" s="22" t="s">
        <v>943</v>
      </c>
      <c r="B854" s="38" t="s">
        <v>2137</v>
      </c>
      <c r="C854" s="22" t="s">
        <v>50</v>
      </c>
      <c r="D854" s="19"/>
      <c r="E854" s="47">
        <v>43714</v>
      </c>
      <c r="F854" s="47">
        <v>43717</v>
      </c>
      <c r="G854" s="47">
        <v>43728</v>
      </c>
      <c r="H854" s="47">
        <v>43742</v>
      </c>
      <c r="I854" s="47">
        <v>43714</v>
      </c>
      <c r="J854" s="67" t="s">
        <v>12</v>
      </c>
      <c r="K854" s="21"/>
      <c r="L854" s="48" t="s">
        <v>78</v>
      </c>
      <c r="M854" s="21"/>
      <c r="N854" s="22" t="s">
        <v>10</v>
      </c>
      <c r="O854" s="19"/>
      <c r="P854" s="22"/>
      <c r="Q854" s="38"/>
      <c r="R854" s="19"/>
      <c r="Y854" s="31"/>
      <c r="Z854" s="31"/>
      <c r="AC854" s="31"/>
    </row>
    <row r="855" spans="1:29" s="24" customFormat="1" ht="30" customHeight="1" x14ac:dyDescent="0.2">
      <c r="A855" s="22" t="s">
        <v>944</v>
      </c>
      <c r="B855" s="38" t="s">
        <v>2139</v>
      </c>
      <c r="C855" s="22" t="s">
        <v>50</v>
      </c>
      <c r="D855" s="19"/>
      <c r="E855" s="47">
        <v>43714</v>
      </c>
      <c r="F855" s="47">
        <v>43717</v>
      </c>
      <c r="G855" s="47">
        <v>43728</v>
      </c>
      <c r="H855" s="47">
        <v>43742</v>
      </c>
      <c r="I855" s="47">
        <v>43741</v>
      </c>
      <c r="J855" s="67" t="s">
        <v>12</v>
      </c>
      <c r="K855" s="21"/>
      <c r="L855" s="48" t="s">
        <v>78</v>
      </c>
      <c r="M855" s="21"/>
      <c r="N855" s="22" t="s">
        <v>10</v>
      </c>
      <c r="O855" s="19"/>
      <c r="P855" s="22"/>
      <c r="Q855" s="38"/>
      <c r="R855" s="19"/>
      <c r="Y855" s="31"/>
      <c r="Z855" s="31"/>
      <c r="AC855" s="31"/>
    </row>
    <row r="856" spans="1:29" s="24" customFormat="1" ht="30" customHeight="1" x14ac:dyDescent="0.2">
      <c r="A856" s="22" t="s">
        <v>945</v>
      </c>
      <c r="B856" s="38" t="s">
        <v>2141</v>
      </c>
      <c r="C856" s="22" t="s">
        <v>50</v>
      </c>
      <c r="D856" s="19"/>
      <c r="E856" s="47">
        <v>43714</v>
      </c>
      <c r="F856" s="47">
        <v>43717</v>
      </c>
      <c r="G856" s="47">
        <v>43728</v>
      </c>
      <c r="H856" s="47">
        <v>43742</v>
      </c>
      <c r="I856" s="47">
        <v>43739</v>
      </c>
      <c r="J856" s="67" t="s">
        <v>12</v>
      </c>
      <c r="K856" s="21"/>
      <c r="L856" s="48" t="s">
        <v>78</v>
      </c>
      <c r="M856" s="21"/>
      <c r="N856" s="22" t="s">
        <v>13</v>
      </c>
      <c r="O856" s="19"/>
      <c r="P856" s="22" t="s">
        <v>16</v>
      </c>
      <c r="Q856" s="38"/>
      <c r="R856" s="19"/>
      <c r="Y856" s="31"/>
      <c r="Z856" s="31"/>
      <c r="AC856" s="31"/>
    </row>
    <row r="857" spans="1:29" s="24" customFormat="1" ht="30" customHeight="1" x14ac:dyDescent="0.2">
      <c r="A857" s="22" t="s">
        <v>946</v>
      </c>
      <c r="B857" s="38" t="s">
        <v>2140</v>
      </c>
      <c r="C857" s="22" t="s">
        <v>50</v>
      </c>
      <c r="D857" s="19"/>
      <c r="E857" s="47">
        <v>43714</v>
      </c>
      <c r="F857" s="47">
        <v>43717</v>
      </c>
      <c r="G857" s="47">
        <v>43728</v>
      </c>
      <c r="H857" s="47">
        <v>43742</v>
      </c>
      <c r="I857" s="47">
        <v>43742</v>
      </c>
      <c r="J857" s="67" t="s">
        <v>12</v>
      </c>
      <c r="K857" s="21"/>
      <c r="L857" s="48" t="s">
        <v>78</v>
      </c>
      <c r="M857" s="21"/>
      <c r="N857" s="22" t="s">
        <v>10</v>
      </c>
      <c r="O857" s="19"/>
      <c r="P857" s="22"/>
      <c r="Q857" s="38"/>
      <c r="R857" s="19"/>
      <c r="Y857" s="31"/>
      <c r="Z857" s="31"/>
      <c r="AC857" s="31"/>
    </row>
    <row r="858" spans="1:29" s="24" customFormat="1" ht="30" customHeight="1" x14ac:dyDescent="0.2">
      <c r="A858" s="22" t="s">
        <v>947</v>
      </c>
      <c r="B858" s="38" t="s">
        <v>2142</v>
      </c>
      <c r="C858" s="22" t="s">
        <v>50</v>
      </c>
      <c r="D858" s="19"/>
      <c r="E858" s="47">
        <v>43717</v>
      </c>
      <c r="F858" s="47">
        <v>43718</v>
      </c>
      <c r="G858" s="47">
        <v>43731</v>
      </c>
      <c r="H858" s="47">
        <v>43745</v>
      </c>
      <c r="I858" s="47">
        <v>43720</v>
      </c>
      <c r="J858" s="67" t="s">
        <v>12</v>
      </c>
      <c r="K858" s="21"/>
      <c r="L858" s="48" t="s">
        <v>78</v>
      </c>
      <c r="M858" s="21"/>
      <c r="N858" s="22" t="s">
        <v>10</v>
      </c>
      <c r="O858" s="19"/>
      <c r="P858" s="22"/>
      <c r="Q858" s="38"/>
      <c r="R858" s="19"/>
      <c r="Y858" s="31"/>
      <c r="Z858" s="31"/>
      <c r="AC858" s="31"/>
    </row>
    <row r="859" spans="1:29" s="24" customFormat="1" ht="30" customHeight="1" x14ac:dyDescent="0.2">
      <c r="A859" s="22" t="s">
        <v>948</v>
      </c>
      <c r="B859" s="38" t="s">
        <v>2143</v>
      </c>
      <c r="C859" s="22" t="s">
        <v>50</v>
      </c>
      <c r="D859" s="19"/>
      <c r="E859" s="47">
        <v>43717</v>
      </c>
      <c r="F859" s="47">
        <v>43718</v>
      </c>
      <c r="G859" s="47">
        <v>43731</v>
      </c>
      <c r="H859" s="47">
        <v>43745</v>
      </c>
      <c r="I859" s="47">
        <v>43742</v>
      </c>
      <c r="J859" s="67" t="s">
        <v>12</v>
      </c>
      <c r="K859" s="21"/>
      <c r="L859" s="48" t="s">
        <v>78</v>
      </c>
      <c r="M859" s="21"/>
      <c r="N859" s="22" t="s">
        <v>19</v>
      </c>
      <c r="O859" s="19"/>
      <c r="P859" s="22"/>
      <c r="Q859" s="38"/>
      <c r="R859" s="19"/>
      <c r="Y859" s="31"/>
      <c r="Z859" s="31"/>
      <c r="AC859" s="31"/>
    </row>
    <row r="860" spans="1:29" s="24" customFormat="1" ht="30" customHeight="1" x14ac:dyDescent="0.2">
      <c r="A860" s="22" t="s">
        <v>949</v>
      </c>
      <c r="B860" s="38" t="s">
        <v>2145</v>
      </c>
      <c r="C860" s="22" t="s">
        <v>50</v>
      </c>
      <c r="D860" s="19"/>
      <c r="E860" s="47">
        <v>43717</v>
      </c>
      <c r="F860" s="47">
        <v>43718</v>
      </c>
      <c r="G860" s="47">
        <v>43731</v>
      </c>
      <c r="H860" s="47">
        <v>43745</v>
      </c>
      <c r="I860" s="47">
        <v>43734</v>
      </c>
      <c r="J860" s="67" t="s">
        <v>12</v>
      </c>
      <c r="K860" s="21"/>
      <c r="L860" s="48" t="s">
        <v>78</v>
      </c>
      <c r="M860" s="21"/>
      <c r="N860" s="22" t="s">
        <v>10</v>
      </c>
      <c r="O860" s="19"/>
      <c r="P860" s="22"/>
      <c r="Q860" s="38"/>
      <c r="R860" s="19"/>
      <c r="Y860" s="31"/>
      <c r="Z860" s="31"/>
      <c r="AC860" s="31"/>
    </row>
    <row r="861" spans="1:29" s="24" customFormat="1" ht="30" customHeight="1" x14ac:dyDescent="0.2">
      <c r="A861" s="22" t="s">
        <v>950</v>
      </c>
      <c r="B861" s="38" t="s">
        <v>2146</v>
      </c>
      <c r="C861" s="22" t="s">
        <v>50</v>
      </c>
      <c r="D861" s="19"/>
      <c r="E861" s="47">
        <v>43718</v>
      </c>
      <c r="F861" s="47">
        <v>43719</v>
      </c>
      <c r="G861" s="47">
        <v>43732</v>
      </c>
      <c r="H861" s="47">
        <v>43746</v>
      </c>
      <c r="I861" s="47">
        <v>43746</v>
      </c>
      <c r="J861" s="67" t="s">
        <v>12</v>
      </c>
      <c r="K861" s="21"/>
      <c r="L861" s="48" t="s">
        <v>78</v>
      </c>
      <c r="M861" s="21"/>
      <c r="N861" s="22" t="s">
        <v>10</v>
      </c>
      <c r="O861" s="19"/>
      <c r="P861" s="22"/>
      <c r="Q861" s="38"/>
      <c r="R861" s="19"/>
      <c r="Y861" s="31"/>
      <c r="Z861" s="31"/>
      <c r="AC861" s="31"/>
    </row>
    <row r="862" spans="1:29" s="24" customFormat="1" ht="30" customHeight="1" x14ac:dyDescent="0.2">
      <c r="A862" s="49" t="s">
        <v>951</v>
      </c>
      <c r="B862" s="50" t="s">
        <v>2147</v>
      </c>
      <c r="C862" s="49" t="s">
        <v>50</v>
      </c>
      <c r="D862" s="19"/>
      <c r="E862" s="159">
        <v>43719</v>
      </c>
      <c r="F862" s="159">
        <v>43720</v>
      </c>
      <c r="G862" s="159">
        <v>43733</v>
      </c>
      <c r="H862" s="159">
        <v>43747</v>
      </c>
      <c r="I862" s="159">
        <v>43719</v>
      </c>
      <c r="J862" s="61" t="s">
        <v>12</v>
      </c>
      <c r="K862" s="21"/>
      <c r="L862" s="48" t="s">
        <v>78</v>
      </c>
      <c r="M862" s="21"/>
      <c r="N862" s="22" t="s">
        <v>19</v>
      </c>
      <c r="O862" s="19"/>
      <c r="P862" s="22"/>
      <c r="Q862" s="38"/>
      <c r="R862" s="19"/>
      <c r="Y862" s="31"/>
      <c r="Z862" s="31"/>
      <c r="AC862" s="31"/>
    </row>
    <row r="863" spans="1:29" s="24" customFormat="1" ht="30" customHeight="1" x14ac:dyDescent="0.2">
      <c r="A863" s="22" t="s">
        <v>952</v>
      </c>
      <c r="B863" s="38" t="s">
        <v>2149</v>
      </c>
      <c r="C863" s="22" t="s">
        <v>50</v>
      </c>
      <c r="D863" s="19"/>
      <c r="E863" s="47">
        <v>43718</v>
      </c>
      <c r="F863" s="47">
        <v>43719</v>
      </c>
      <c r="G863" s="47">
        <v>43732</v>
      </c>
      <c r="H863" s="47">
        <v>43746</v>
      </c>
      <c r="I863" s="47">
        <v>43735</v>
      </c>
      <c r="J863" s="67" t="s">
        <v>12</v>
      </c>
      <c r="K863" s="21"/>
      <c r="L863" s="48" t="s">
        <v>78</v>
      </c>
      <c r="M863" s="21"/>
      <c r="N863" s="22" t="s">
        <v>10</v>
      </c>
      <c r="O863" s="19"/>
      <c r="P863" s="22"/>
      <c r="Q863" s="38"/>
      <c r="R863" s="19"/>
      <c r="Y863" s="31"/>
      <c r="Z863" s="31"/>
      <c r="AC863" s="31"/>
    </row>
    <row r="864" spans="1:29" s="24" customFormat="1" ht="30" customHeight="1" x14ac:dyDescent="0.2">
      <c r="A864" s="22" t="s">
        <v>953</v>
      </c>
      <c r="B864" s="38" t="s">
        <v>2150</v>
      </c>
      <c r="C864" s="22" t="s">
        <v>50</v>
      </c>
      <c r="D864" s="19"/>
      <c r="E864" s="47">
        <v>43719</v>
      </c>
      <c r="F864" s="47">
        <v>43720</v>
      </c>
      <c r="G864" s="47">
        <v>43733</v>
      </c>
      <c r="H864" s="47">
        <v>43747</v>
      </c>
      <c r="I864" s="47">
        <v>43731</v>
      </c>
      <c r="J864" s="67" t="s">
        <v>12</v>
      </c>
      <c r="K864" s="21"/>
      <c r="L864" s="48" t="s">
        <v>78</v>
      </c>
      <c r="M864" s="21"/>
      <c r="N864" s="22" t="s">
        <v>10</v>
      </c>
      <c r="O864" s="19"/>
      <c r="P864" s="22"/>
      <c r="Q864" s="38"/>
      <c r="R864" s="19"/>
      <c r="Y864" s="31"/>
      <c r="Z864" s="31"/>
      <c r="AC864" s="31"/>
    </row>
    <row r="865" spans="1:29" s="24" customFormat="1" ht="30" customHeight="1" x14ac:dyDescent="0.2">
      <c r="A865" s="22" t="s">
        <v>954</v>
      </c>
      <c r="B865" s="38" t="s">
        <v>2151</v>
      </c>
      <c r="C865" s="22" t="s">
        <v>50</v>
      </c>
      <c r="D865" s="19"/>
      <c r="E865" s="47">
        <v>43719</v>
      </c>
      <c r="F865" s="47">
        <v>43720</v>
      </c>
      <c r="G865" s="47">
        <v>43733</v>
      </c>
      <c r="H865" s="47">
        <v>43747</v>
      </c>
      <c r="I865" s="47">
        <v>43740</v>
      </c>
      <c r="J865" s="67" t="s">
        <v>12</v>
      </c>
      <c r="K865" s="21"/>
      <c r="L865" s="48" t="s">
        <v>78</v>
      </c>
      <c r="M865" s="21"/>
      <c r="N865" s="22" t="s">
        <v>10</v>
      </c>
      <c r="O865" s="19"/>
      <c r="P865" s="22"/>
      <c r="Q865" s="38"/>
      <c r="R865" s="19"/>
      <c r="Y865" s="31"/>
      <c r="Z865" s="31"/>
      <c r="AC865" s="31"/>
    </row>
    <row r="866" spans="1:29" s="24" customFormat="1" ht="30" customHeight="1" x14ac:dyDescent="0.2">
      <c r="A866" s="22" t="s">
        <v>955</v>
      </c>
      <c r="B866" s="38" t="s">
        <v>2152</v>
      </c>
      <c r="C866" s="22" t="s">
        <v>50</v>
      </c>
      <c r="D866" s="19"/>
      <c r="E866" s="47">
        <v>43720</v>
      </c>
      <c r="F866" s="47">
        <v>43721</v>
      </c>
      <c r="G866" s="47">
        <v>43734</v>
      </c>
      <c r="H866" s="47">
        <v>43748</v>
      </c>
      <c r="I866" s="47">
        <v>43742</v>
      </c>
      <c r="J866" s="67" t="s">
        <v>12</v>
      </c>
      <c r="K866" s="21"/>
      <c r="L866" s="48" t="s">
        <v>78</v>
      </c>
      <c r="M866" s="21"/>
      <c r="N866" s="22" t="s">
        <v>10</v>
      </c>
      <c r="O866" s="19"/>
      <c r="P866" s="22"/>
      <c r="Q866" s="38"/>
      <c r="R866" s="19"/>
      <c r="Y866" s="31"/>
      <c r="Z866" s="31"/>
      <c r="AC866" s="31"/>
    </row>
    <row r="867" spans="1:29" s="24" customFormat="1" ht="30" customHeight="1" x14ac:dyDescent="0.2">
      <c r="A867" s="22" t="s">
        <v>956</v>
      </c>
      <c r="B867" s="38" t="s">
        <v>2154</v>
      </c>
      <c r="C867" s="22" t="s">
        <v>50</v>
      </c>
      <c r="D867" s="19"/>
      <c r="E867" s="47">
        <v>43720</v>
      </c>
      <c r="F867" s="47">
        <v>43721</v>
      </c>
      <c r="G867" s="47">
        <v>43734</v>
      </c>
      <c r="H867" s="47">
        <v>43748</v>
      </c>
      <c r="I867" s="47">
        <v>43738</v>
      </c>
      <c r="J867" s="67" t="s">
        <v>12</v>
      </c>
      <c r="K867" s="21"/>
      <c r="L867" s="48" t="s">
        <v>78</v>
      </c>
      <c r="M867" s="21"/>
      <c r="N867" s="22" t="s">
        <v>10</v>
      </c>
      <c r="O867" s="19"/>
      <c r="P867" s="22"/>
      <c r="Q867" s="38"/>
      <c r="R867" s="19"/>
      <c r="Y867" s="31"/>
      <c r="Z867" s="31"/>
      <c r="AC867" s="31"/>
    </row>
    <row r="868" spans="1:29" s="24" customFormat="1" ht="30" customHeight="1" x14ac:dyDescent="0.2">
      <c r="A868" s="22" t="s">
        <v>957</v>
      </c>
      <c r="B868" s="38" t="s">
        <v>2156</v>
      </c>
      <c r="C868" s="22" t="s">
        <v>50</v>
      </c>
      <c r="D868" s="19"/>
      <c r="E868" s="47">
        <v>43721</v>
      </c>
      <c r="F868" s="47">
        <v>43722</v>
      </c>
      <c r="G868" s="47">
        <v>43735</v>
      </c>
      <c r="H868" s="47">
        <v>43749</v>
      </c>
      <c r="I868" s="47">
        <v>43725</v>
      </c>
      <c r="J868" s="67" t="s">
        <v>12</v>
      </c>
      <c r="K868" s="21"/>
      <c r="L868" s="48" t="s">
        <v>78</v>
      </c>
      <c r="M868" s="21"/>
      <c r="N868" s="22" t="s">
        <v>10</v>
      </c>
      <c r="O868" s="19"/>
      <c r="P868" s="22"/>
      <c r="Q868" s="38"/>
      <c r="R868" s="19"/>
      <c r="Y868" s="31"/>
      <c r="Z868" s="31"/>
      <c r="AC868" s="31"/>
    </row>
    <row r="869" spans="1:29" s="24" customFormat="1" ht="30" customHeight="1" x14ac:dyDescent="0.2">
      <c r="A869" s="22" t="s">
        <v>958</v>
      </c>
      <c r="B869" s="38" t="s">
        <v>2157</v>
      </c>
      <c r="C869" s="22" t="s">
        <v>50</v>
      </c>
      <c r="D869" s="19"/>
      <c r="E869" s="47">
        <v>43721</v>
      </c>
      <c r="F869" s="47">
        <v>43722</v>
      </c>
      <c r="G869" s="47">
        <v>43735</v>
      </c>
      <c r="H869" s="47">
        <v>43749</v>
      </c>
      <c r="I869" s="47">
        <v>43721</v>
      </c>
      <c r="J869" s="67" t="s">
        <v>12</v>
      </c>
      <c r="K869" s="21"/>
      <c r="L869" s="48" t="s">
        <v>78</v>
      </c>
      <c r="M869" s="21"/>
      <c r="N869" s="22" t="s">
        <v>19</v>
      </c>
      <c r="O869" s="19"/>
      <c r="P869" s="22"/>
      <c r="Q869" s="38"/>
      <c r="R869" s="19"/>
      <c r="Y869" s="31"/>
      <c r="Z869" s="31"/>
      <c r="AC869" s="31"/>
    </row>
    <row r="870" spans="1:29" s="24" customFormat="1" ht="30" customHeight="1" x14ac:dyDescent="0.2">
      <c r="A870" s="22" t="s">
        <v>959</v>
      </c>
      <c r="B870" s="38" t="s">
        <v>2158</v>
      </c>
      <c r="C870" s="22" t="s">
        <v>50</v>
      </c>
      <c r="D870" s="19"/>
      <c r="E870" s="47">
        <v>43721</v>
      </c>
      <c r="F870" s="47">
        <v>43722</v>
      </c>
      <c r="G870" s="47">
        <v>43735</v>
      </c>
      <c r="H870" s="47">
        <v>43749</v>
      </c>
      <c r="I870" s="47">
        <v>43746</v>
      </c>
      <c r="J870" s="67" t="s">
        <v>12</v>
      </c>
      <c r="K870" s="21"/>
      <c r="L870" s="48" t="s">
        <v>78</v>
      </c>
      <c r="M870" s="21"/>
      <c r="N870" s="22" t="s">
        <v>10</v>
      </c>
      <c r="O870" s="19"/>
      <c r="P870" s="22"/>
      <c r="Q870" s="38"/>
      <c r="R870" s="19"/>
      <c r="Y870" s="31"/>
      <c r="Z870" s="31"/>
      <c r="AC870" s="31"/>
    </row>
    <row r="871" spans="1:29" s="24" customFormat="1" ht="30" customHeight="1" x14ac:dyDescent="0.2">
      <c r="A871" s="22" t="s">
        <v>960</v>
      </c>
      <c r="B871" s="38" t="s">
        <v>2159</v>
      </c>
      <c r="C871" s="22" t="s">
        <v>50</v>
      </c>
      <c r="D871" s="19"/>
      <c r="E871" s="47">
        <v>43721</v>
      </c>
      <c r="F871" s="47">
        <v>43722</v>
      </c>
      <c r="G871" s="47">
        <v>43735</v>
      </c>
      <c r="H871" s="47">
        <v>43749</v>
      </c>
      <c r="I871" s="47">
        <v>43748</v>
      </c>
      <c r="J871" s="67" t="s">
        <v>12</v>
      </c>
      <c r="K871" s="21"/>
      <c r="L871" s="48" t="s">
        <v>78</v>
      </c>
      <c r="M871" s="21"/>
      <c r="N871" s="22" t="s">
        <v>10</v>
      </c>
      <c r="O871" s="19"/>
      <c r="P871" s="22"/>
      <c r="Q871" s="38"/>
      <c r="R871" s="19"/>
      <c r="Y871" s="31"/>
      <c r="Z871" s="31"/>
      <c r="AC871" s="31"/>
    </row>
    <row r="872" spans="1:29" s="24" customFormat="1" ht="30" customHeight="1" x14ac:dyDescent="0.2">
      <c r="A872" s="22" t="s">
        <v>961</v>
      </c>
      <c r="B872" s="38" t="s">
        <v>2160</v>
      </c>
      <c r="C872" s="22" t="s">
        <v>50</v>
      </c>
      <c r="D872" s="19"/>
      <c r="E872" s="47">
        <v>43721</v>
      </c>
      <c r="F872" s="47">
        <v>43722</v>
      </c>
      <c r="G872" s="47">
        <v>43735</v>
      </c>
      <c r="H872" s="47">
        <v>43749</v>
      </c>
      <c r="I872" s="47">
        <v>43742</v>
      </c>
      <c r="J872" s="67" t="s">
        <v>12</v>
      </c>
      <c r="K872" s="21"/>
      <c r="L872" s="48" t="s">
        <v>78</v>
      </c>
      <c r="M872" s="21"/>
      <c r="N872" s="22" t="s">
        <v>13</v>
      </c>
      <c r="O872" s="19"/>
      <c r="P872" s="22" t="s">
        <v>62</v>
      </c>
      <c r="Q872" s="38"/>
      <c r="R872" s="19"/>
      <c r="Y872" s="31"/>
      <c r="Z872" s="31"/>
      <c r="AC872" s="31"/>
    </row>
    <row r="873" spans="1:29" s="24" customFormat="1" ht="30" customHeight="1" x14ac:dyDescent="0.2">
      <c r="A873" s="22" t="s">
        <v>962</v>
      </c>
      <c r="B873" s="38" t="s">
        <v>2550</v>
      </c>
      <c r="C873" s="22" t="s">
        <v>50</v>
      </c>
      <c r="D873" s="19"/>
      <c r="E873" s="47">
        <v>43724</v>
      </c>
      <c r="F873" s="47">
        <v>43725</v>
      </c>
      <c r="G873" s="47">
        <v>43738</v>
      </c>
      <c r="H873" s="47">
        <v>43752</v>
      </c>
      <c r="I873" s="47">
        <v>43738</v>
      </c>
      <c r="J873" s="61" t="s">
        <v>12</v>
      </c>
      <c r="K873" s="21"/>
      <c r="L873" s="48" t="s">
        <v>78</v>
      </c>
      <c r="M873" s="21"/>
      <c r="N873" s="22" t="s">
        <v>10</v>
      </c>
      <c r="O873" s="19"/>
      <c r="P873" s="22"/>
      <c r="Q873" s="38"/>
      <c r="R873" s="19"/>
      <c r="Y873" s="31"/>
      <c r="Z873" s="31"/>
      <c r="AC873" s="31"/>
    </row>
    <row r="874" spans="1:29" s="24" customFormat="1" ht="30" customHeight="1" x14ac:dyDescent="0.2">
      <c r="A874" s="22" t="s">
        <v>963</v>
      </c>
      <c r="B874" s="38" t="s">
        <v>2161</v>
      </c>
      <c r="C874" s="22" t="s">
        <v>50</v>
      </c>
      <c r="D874" s="19"/>
      <c r="E874" s="47">
        <v>43724</v>
      </c>
      <c r="F874" s="47">
        <v>43725</v>
      </c>
      <c r="G874" s="47">
        <v>43738</v>
      </c>
      <c r="H874" s="47">
        <v>43752</v>
      </c>
      <c r="I874" s="47">
        <v>43727</v>
      </c>
      <c r="J874" s="61" t="s">
        <v>12</v>
      </c>
      <c r="K874" s="21"/>
      <c r="L874" s="48" t="s">
        <v>78</v>
      </c>
      <c r="M874" s="21"/>
      <c r="N874" s="22" t="s">
        <v>10</v>
      </c>
      <c r="O874" s="19"/>
      <c r="P874" s="22"/>
      <c r="Q874" s="38"/>
      <c r="R874" s="19"/>
      <c r="Y874" s="31"/>
      <c r="Z874" s="31"/>
      <c r="AC874" s="31"/>
    </row>
    <row r="875" spans="1:29" s="24" customFormat="1" ht="30" customHeight="1" x14ac:dyDescent="0.2">
      <c r="A875" s="22" t="s">
        <v>964</v>
      </c>
      <c r="B875" s="38" t="s">
        <v>2162</v>
      </c>
      <c r="C875" s="22" t="s">
        <v>50</v>
      </c>
      <c r="D875" s="19"/>
      <c r="E875" s="47">
        <v>43724</v>
      </c>
      <c r="F875" s="47">
        <v>43725</v>
      </c>
      <c r="G875" s="47">
        <v>43738</v>
      </c>
      <c r="H875" s="47">
        <v>43752</v>
      </c>
      <c r="I875" s="47">
        <v>43739</v>
      </c>
      <c r="J875" s="67" t="s">
        <v>12</v>
      </c>
      <c r="K875" s="21"/>
      <c r="L875" s="48" t="s">
        <v>78</v>
      </c>
      <c r="M875" s="21"/>
      <c r="N875" s="22" t="s">
        <v>10</v>
      </c>
      <c r="O875" s="19"/>
      <c r="P875" s="22"/>
      <c r="Q875" s="38"/>
      <c r="R875" s="19"/>
      <c r="Y875" s="31"/>
      <c r="Z875" s="31"/>
      <c r="AC875" s="31"/>
    </row>
    <row r="876" spans="1:29" s="24" customFormat="1" ht="30" customHeight="1" x14ac:dyDescent="0.2">
      <c r="A876" s="22" t="s">
        <v>965</v>
      </c>
      <c r="B876" s="38" t="s">
        <v>2163</v>
      </c>
      <c r="C876" s="22" t="s">
        <v>50</v>
      </c>
      <c r="D876" s="19"/>
      <c r="E876" s="47">
        <v>43724</v>
      </c>
      <c r="F876" s="47">
        <v>43725</v>
      </c>
      <c r="G876" s="47">
        <v>43738</v>
      </c>
      <c r="H876" s="47">
        <v>43752</v>
      </c>
      <c r="I876" s="47">
        <v>43738</v>
      </c>
      <c r="J876" s="67" t="s">
        <v>12</v>
      </c>
      <c r="K876" s="21"/>
      <c r="L876" s="48" t="s">
        <v>78</v>
      </c>
      <c r="M876" s="21"/>
      <c r="N876" s="22" t="s">
        <v>10</v>
      </c>
      <c r="O876" s="19"/>
      <c r="P876" s="22"/>
      <c r="Q876" s="38"/>
      <c r="R876" s="19"/>
      <c r="Y876" s="31"/>
      <c r="Z876" s="31"/>
      <c r="AC876" s="31"/>
    </row>
    <row r="877" spans="1:29" s="24" customFormat="1" ht="30" customHeight="1" x14ac:dyDescent="0.2">
      <c r="A877" s="22" t="s">
        <v>966</v>
      </c>
      <c r="B877" s="38" t="s">
        <v>2164</v>
      </c>
      <c r="C877" s="22" t="s">
        <v>50</v>
      </c>
      <c r="D877" s="19"/>
      <c r="E877" s="47">
        <v>43724</v>
      </c>
      <c r="F877" s="47">
        <v>43725</v>
      </c>
      <c r="G877" s="47">
        <v>43738</v>
      </c>
      <c r="H877" s="47">
        <v>43752</v>
      </c>
      <c r="I877" s="47">
        <v>43747</v>
      </c>
      <c r="J877" s="67" t="s">
        <v>12</v>
      </c>
      <c r="K877" s="21"/>
      <c r="L877" s="48" t="s">
        <v>78</v>
      </c>
      <c r="M877" s="21"/>
      <c r="N877" s="22" t="s">
        <v>10</v>
      </c>
      <c r="O877" s="19"/>
      <c r="P877" s="22"/>
      <c r="Q877" s="38"/>
      <c r="R877" s="19"/>
      <c r="Y877" s="31"/>
      <c r="Z877" s="31"/>
      <c r="AC877" s="31"/>
    </row>
    <row r="878" spans="1:29" s="24" customFormat="1" ht="30" customHeight="1" x14ac:dyDescent="0.2">
      <c r="A878" s="22" t="s">
        <v>967</v>
      </c>
      <c r="B878" s="38" t="s">
        <v>1826</v>
      </c>
      <c r="C878" s="22" t="s">
        <v>50</v>
      </c>
      <c r="D878" s="47">
        <v>43633</v>
      </c>
      <c r="E878" s="47">
        <v>43724</v>
      </c>
      <c r="F878" s="47">
        <v>43725</v>
      </c>
      <c r="G878" s="47">
        <v>43738</v>
      </c>
      <c r="H878" s="47">
        <v>43752</v>
      </c>
      <c r="I878" s="47">
        <v>43724</v>
      </c>
      <c r="J878" s="61" t="s">
        <v>12</v>
      </c>
      <c r="K878" s="21"/>
      <c r="L878" s="48" t="s">
        <v>78</v>
      </c>
      <c r="M878" s="21"/>
      <c r="N878" s="22" t="s">
        <v>13</v>
      </c>
      <c r="O878" s="19"/>
      <c r="P878" s="22" t="s">
        <v>70</v>
      </c>
      <c r="Q878" s="38"/>
      <c r="R878" s="19"/>
      <c r="Y878" s="31"/>
      <c r="Z878" s="31"/>
      <c r="AC878" s="31"/>
    </row>
    <row r="879" spans="1:29" s="24" customFormat="1" ht="30" customHeight="1" x14ac:dyDescent="0.2">
      <c r="A879" s="22" t="s">
        <v>968</v>
      </c>
      <c r="B879" s="38" t="s">
        <v>1826</v>
      </c>
      <c r="C879" s="22" t="s">
        <v>50</v>
      </c>
      <c r="D879" s="19"/>
      <c r="E879" s="47">
        <v>43724</v>
      </c>
      <c r="F879" s="47">
        <v>43725</v>
      </c>
      <c r="G879" s="47">
        <v>43738</v>
      </c>
      <c r="H879" s="47">
        <v>43752</v>
      </c>
      <c r="I879" s="47">
        <v>43752</v>
      </c>
      <c r="J879" s="61" t="s">
        <v>12</v>
      </c>
      <c r="K879" s="21"/>
      <c r="L879" s="48" t="s">
        <v>78</v>
      </c>
      <c r="M879" s="21"/>
      <c r="N879" s="22" t="s">
        <v>13</v>
      </c>
      <c r="O879" s="19"/>
      <c r="P879" s="22" t="s">
        <v>70</v>
      </c>
      <c r="Q879" s="38"/>
      <c r="R879" s="19"/>
      <c r="Y879" s="31"/>
      <c r="Z879" s="31"/>
      <c r="AC879" s="31"/>
    </row>
    <row r="880" spans="1:29" s="24" customFormat="1" ht="30" customHeight="1" x14ac:dyDescent="0.2">
      <c r="A880" s="22" t="s">
        <v>969</v>
      </c>
      <c r="B880" s="38" t="s">
        <v>2165</v>
      </c>
      <c r="C880" s="22" t="s">
        <v>50</v>
      </c>
      <c r="D880" s="19"/>
      <c r="E880" s="47">
        <v>43725</v>
      </c>
      <c r="F880" s="47">
        <v>43726</v>
      </c>
      <c r="G880" s="47">
        <v>43739</v>
      </c>
      <c r="H880" s="47">
        <v>43753</v>
      </c>
      <c r="I880" s="47">
        <v>43738</v>
      </c>
      <c r="J880" s="67" t="s">
        <v>12</v>
      </c>
      <c r="K880" s="21"/>
      <c r="L880" s="48" t="s">
        <v>78</v>
      </c>
      <c r="M880" s="21"/>
      <c r="N880" s="22" t="s">
        <v>13</v>
      </c>
      <c r="O880" s="19"/>
      <c r="P880" s="22" t="s">
        <v>16</v>
      </c>
      <c r="Q880" s="38"/>
      <c r="R880" s="19"/>
      <c r="Y880" s="31"/>
      <c r="Z880" s="31"/>
      <c r="AC880" s="31"/>
    </row>
    <row r="881" spans="1:29" s="24" customFormat="1" ht="30" customHeight="1" x14ac:dyDescent="0.2">
      <c r="A881" s="22" t="s">
        <v>970</v>
      </c>
      <c r="B881" s="38" t="s">
        <v>2166</v>
      </c>
      <c r="C881" s="22" t="s">
        <v>50</v>
      </c>
      <c r="D881" s="19"/>
      <c r="E881" s="47">
        <v>43725</v>
      </c>
      <c r="F881" s="47">
        <v>43726</v>
      </c>
      <c r="G881" s="47">
        <v>43739</v>
      </c>
      <c r="H881" s="47">
        <v>43753</v>
      </c>
      <c r="I881" s="47">
        <v>43738</v>
      </c>
      <c r="J881" s="67" t="s">
        <v>12</v>
      </c>
      <c r="K881" s="21"/>
      <c r="L881" s="48" t="s">
        <v>78</v>
      </c>
      <c r="M881" s="21"/>
      <c r="N881" s="22" t="s">
        <v>19</v>
      </c>
      <c r="O881" s="19"/>
      <c r="P881" s="22"/>
      <c r="Q881" s="38"/>
      <c r="R881" s="19"/>
      <c r="Y881" s="31"/>
      <c r="Z881" s="31"/>
      <c r="AC881" s="31"/>
    </row>
    <row r="882" spans="1:29" s="24" customFormat="1" ht="30" customHeight="1" x14ac:dyDescent="0.2">
      <c r="A882" s="22" t="s">
        <v>971</v>
      </c>
      <c r="B882" s="38" t="s">
        <v>2167</v>
      </c>
      <c r="C882" s="22" t="s">
        <v>50</v>
      </c>
      <c r="D882" s="19"/>
      <c r="E882" s="47">
        <v>43725</v>
      </c>
      <c r="F882" s="47">
        <v>43726</v>
      </c>
      <c r="G882" s="47">
        <v>43739</v>
      </c>
      <c r="H882" s="47">
        <v>43753</v>
      </c>
      <c r="I882" s="47">
        <v>43739</v>
      </c>
      <c r="J882" s="67" t="s">
        <v>12</v>
      </c>
      <c r="K882" s="21"/>
      <c r="L882" s="48" t="s">
        <v>78</v>
      </c>
      <c r="M882" s="21"/>
      <c r="N882" s="22" t="s">
        <v>10</v>
      </c>
      <c r="O882" s="19"/>
      <c r="P882" s="22"/>
      <c r="Q882" s="38"/>
      <c r="R882" s="19"/>
      <c r="Y882" s="31"/>
      <c r="Z882" s="31"/>
      <c r="AC882" s="31"/>
    </row>
    <row r="883" spans="1:29" s="24" customFormat="1" ht="30" customHeight="1" x14ac:dyDescent="0.2">
      <c r="A883" s="22" t="s">
        <v>972</v>
      </c>
      <c r="B883" s="38" t="s">
        <v>2168</v>
      </c>
      <c r="C883" s="22" t="s">
        <v>50</v>
      </c>
      <c r="D883" s="19"/>
      <c r="E883" s="47">
        <v>43725</v>
      </c>
      <c r="F883" s="47">
        <v>43726</v>
      </c>
      <c r="G883" s="47">
        <v>43739</v>
      </c>
      <c r="H883" s="47">
        <v>43753</v>
      </c>
      <c r="I883" s="47">
        <v>43752</v>
      </c>
      <c r="J883" s="67" t="s">
        <v>12</v>
      </c>
      <c r="K883" s="21"/>
      <c r="L883" s="48" t="s">
        <v>78</v>
      </c>
      <c r="M883" s="21"/>
      <c r="N883" s="22" t="s">
        <v>13</v>
      </c>
      <c r="O883" s="19"/>
      <c r="P883" s="22" t="s">
        <v>16</v>
      </c>
      <c r="Q883" s="38"/>
      <c r="R883" s="19"/>
      <c r="Y883" s="31"/>
      <c r="Z883" s="31"/>
      <c r="AC883" s="31"/>
    </row>
    <row r="884" spans="1:29" s="24" customFormat="1" ht="30" customHeight="1" x14ac:dyDescent="0.2">
      <c r="A884" s="22" t="s">
        <v>973</v>
      </c>
      <c r="B884" s="38" t="s">
        <v>2169</v>
      </c>
      <c r="C884" s="22" t="s">
        <v>50</v>
      </c>
      <c r="D884" s="19"/>
      <c r="E884" s="47">
        <v>43726</v>
      </c>
      <c r="F884" s="47">
        <v>43727</v>
      </c>
      <c r="G884" s="47">
        <v>43740</v>
      </c>
      <c r="H884" s="47">
        <v>43754</v>
      </c>
      <c r="I884" s="47">
        <v>43760</v>
      </c>
      <c r="J884" s="67" t="s">
        <v>24</v>
      </c>
      <c r="K884" s="21"/>
      <c r="L884" s="48" t="s">
        <v>78</v>
      </c>
      <c r="M884" s="21"/>
      <c r="N884" s="22" t="s">
        <v>10</v>
      </c>
      <c r="O884" s="19"/>
      <c r="P884" s="22"/>
      <c r="Q884" s="38"/>
      <c r="R884" s="19"/>
      <c r="Y884" s="31"/>
      <c r="Z884" s="31"/>
      <c r="AC884" s="31"/>
    </row>
    <row r="885" spans="1:29" s="24" customFormat="1" ht="30" customHeight="1" x14ac:dyDescent="0.2">
      <c r="A885" s="22" t="s">
        <v>974</v>
      </c>
      <c r="B885" s="38" t="s">
        <v>2170</v>
      </c>
      <c r="C885" s="22" t="s">
        <v>50</v>
      </c>
      <c r="D885" s="19"/>
      <c r="E885" s="47">
        <v>43726</v>
      </c>
      <c r="F885" s="47">
        <v>43727</v>
      </c>
      <c r="G885" s="47">
        <v>43740</v>
      </c>
      <c r="H885" s="47">
        <v>43754</v>
      </c>
      <c r="I885" s="47">
        <v>43747</v>
      </c>
      <c r="J885" s="67" t="s">
        <v>12</v>
      </c>
      <c r="K885" s="21"/>
      <c r="L885" s="48" t="s">
        <v>78</v>
      </c>
      <c r="M885" s="21"/>
      <c r="N885" s="22" t="s">
        <v>10</v>
      </c>
      <c r="O885" s="19"/>
      <c r="P885" s="22"/>
      <c r="Q885" s="38"/>
      <c r="R885" s="19"/>
      <c r="Y885" s="31"/>
      <c r="Z885" s="31"/>
      <c r="AC885" s="31"/>
    </row>
    <row r="886" spans="1:29" s="24" customFormat="1" ht="30" customHeight="1" x14ac:dyDescent="0.2">
      <c r="A886" s="22" t="s">
        <v>975</v>
      </c>
      <c r="B886" s="38" t="s">
        <v>2171</v>
      </c>
      <c r="C886" s="22" t="s">
        <v>50</v>
      </c>
      <c r="D886" s="19"/>
      <c r="E886" s="47">
        <v>43727</v>
      </c>
      <c r="F886" s="47">
        <v>43728</v>
      </c>
      <c r="G886" s="47">
        <v>43741</v>
      </c>
      <c r="H886" s="47">
        <v>43755</v>
      </c>
      <c r="I886" s="47">
        <v>43740</v>
      </c>
      <c r="J886" s="67" t="s">
        <v>12</v>
      </c>
      <c r="K886" s="21"/>
      <c r="L886" s="48" t="s">
        <v>78</v>
      </c>
      <c r="M886" s="21"/>
      <c r="N886" s="22" t="s">
        <v>10</v>
      </c>
      <c r="O886" s="19"/>
      <c r="P886" s="22"/>
      <c r="Q886" s="38"/>
      <c r="R886" s="19"/>
      <c r="Y886" s="31"/>
      <c r="Z886" s="31"/>
      <c r="AC886" s="31"/>
    </row>
    <row r="887" spans="1:29" s="24" customFormat="1" ht="30" customHeight="1" x14ac:dyDescent="0.2">
      <c r="A887" s="22" t="s">
        <v>976</v>
      </c>
      <c r="B887" s="38" t="s">
        <v>2172</v>
      </c>
      <c r="C887" s="22" t="s">
        <v>50</v>
      </c>
      <c r="D887" s="19"/>
      <c r="E887" s="47">
        <v>43727</v>
      </c>
      <c r="F887" s="47">
        <v>43728</v>
      </c>
      <c r="G887" s="47">
        <v>43741</v>
      </c>
      <c r="H887" s="47">
        <v>43755</v>
      </c>
      <c r="I887" s="47">
        <v>43747</v>
      </c>
      <c r="J887" s="67" t="s">
        <v>12</v>
      </c>
      <c r="K887" s="21"/>
      <c r="L887" s="48" t="s">
        <v>78</v>
      </c>
      <c r="M887" s="21"/>
      <c r="N887" s="22" t="s">
        <v>13</v>
      </c>
      <c r="O887" s="19"/>
      <c r="P887" s="22" t="s">
        <v>2217</v>
      </c>
      <c r="Q887" s="38"/>
      <c r="R887" s="19"/>
      <c r="Y887" s="31"/>
      <c r="Z887" s="31"/>
      <c r="AC887" s="31"/>
    </row>
    <row r="888" spans="1:29" s="24" customFormat="1" ht="30" customHeight="1" x14ac:dyDescent="0.2">
      <c r="A888" s="22" t="s">
        <v>977</v>
      </c>
      <c r="B888" s="38" t="s">
        <v>2173</v>
      </c>
      <c r="C888" s="22" t="s">
        <v>50</v>
      </c>
      <c r="D888" s="47">
        <v>43633</v>
      </c>
      <c r="E888" s="47" t="s">
        <v>25</v>
      </c>
      <c r="F888" s="47" t="s">
        <v>25</v>
      </c>
      <c r="G888" s="47" t="s">
        <v>25</v>
      </c>
      <c r="H888" s="47" t="s">
        <v>25</v>
      </c>
      <c r="I888" s="47" t="s">
        <v>25</v>
      </c>
      <c r="J888" s="67" t="s">
        <v>25</v>
      </c>
      <c r="K888" s="21"/>
      <c r="L888" s="48" t="s">
        <v>79</v>
      </c>
      <c r="M888" s="21"/>
      <c r="N888" s="22" t="s">
        <v>25</v>
      </c>
      <c r="O888" s="19"/>
      <c r="P888" s="22"/>
      <c r="Q888" s="38"/>
      <c r="R888" s="19"/>
      <c r="Y888" s="31"/>
      <c r="Z888" s="31"/>
      <c r="AC888" s="31"/>
    </row>
    <row r="889" spans="1:29" s="24" customFormat="1" ht="30" customHeight="1" x14ac:dyDescent="0.2">
      <c r="A889" s="22" t="s">
        <v>978</v>
      </c>
      <c r="B889" s="38" t="s">
        <v>2174</v>
      </c>
      <c r="C889" s="22" t="s">
        <v>50</v>
      </c>
      <c r="D889" s="19"/>
      <c r="E889" s="47">
        <v>43728</v>
      </c>
      <c r="F889" s="47">
        <v>43731</v>
      </c>
      <c r="G889" s="47">
        <v>43742</v>
      </c>
      <c r="H889" s="47">
        <v>43756</v>
      </c>
      <c r="I889" s="47">
        <v>43745</v>
      </c>
      <c r="J889" s="67" t="s">
        <v>12</v>
      </c>
      <c r="K889" s="21"/>
      <c r="L889" s="48" t="s">
        <v>78</v>
      </c>
      <c r="M889" s="21"/>
      <c r="N889" s="22" t="s">
        <v>10</v>
      </c>
      <c r="O889" s="19"/>
      <c r="P889" s="22"/>
      <c r="Q889" s="38"/>
      <c r="R889" s="19"/>
      <c r="Y889" s="31"/>
      <c r="Z889" s="31"/>
      <c r="AC889" s="31"/>
    </row>
    <row r="890" spans="1:29" s="24" customFormat="1" ht="30" customHeight="1" x14ac:dyDescent="0.2">
      <c r="A890" s="22" t="s">
        <v>979</v>
      </c>
      <c r="B890" s="38" t="s">
        <v>2175</v>
      </c>
      <c r="C890" s="22" t="s">
        <v>50</v>
      </c>
      <c r="D890" s="19"/>
      <c r="E890" s="47">
        <v>43728</v>
      </c>
      <c r="F890" s="47">
        <v>43731</v>
      </c>
      <c r="G890" s="47">
        <v>43742</v>
      </c>
      <c r="H890" s="47">
        <v>43756</v>
      </c>
      <c r="I890" s="47">
        <v>43766</v>
      </c>
      <c r="J890" s="67" t="s">
        <v>24</v>
      </c>
      <c r="K890" s="21"/>
      <c r="L890" s="48" t="s">
        <v>78</v>
      </c>
      <c r="M890" s="21"/>
      <c r="N890" s="22" t="s">
        <v>11</v>
      </c>
      <c r="O890" s="19"/>
      <c r="P890" s="22" t="s">
        <v>70</v>
      </c>
      <c r="Q890" s="38"/>
      <c r="R890" s="19"/>
      <c r="Y890" s="31"/>
      <c r="Z890" s="31"/>
      <c r="AC890" s="31"/>
    </row>
    <row r="891" spans="1:29" s="24" customFormat="1" ht="30" customHeight="1" x14ac:dyDescent="0.2">
      <c r="A891" s="22" t="s">
        <v>980</v>
      </c>
      <c r="B891" s="38" t="s">
        <v>2176</v>
      </c>
      <c r="C891" s="22" t="s">
        <v>50</v>
      </c>
      <c r="D891" s="19"/>
      <c r="E891" s="47">
        <v>43728</v>
      </c>
      <c r="F891" s="47">
        <v>43731</v>
      </c>
      <c r="G891" s="47">
        <v>43742</v>
      </c>
      <c r="H891" s="47">
        <v>43756</v>
      </c>
      <c r="I891" s="47">
        <v>43760</v>
      </c>
      <c r="J891" s="67" t="s">
        <v>24</v>
      </c>
      <c r="K891" s="21"/>
      <c r="L891" s="48" t="s">
        <v>78</v>
      </c>
      <c r="M891" s="21"/>
      <c r="N891" s="22" t="s">
        <v>10</v>
      </c>
      <c r="O891" s="19"/>
      <c r="P891" s="22"/>
      <c r="Q891" s="38"/>
      <c r="R891" s="19"/>
      <c r="Y891" s="31"/>
      <c r="Z891" s="31"/>
      <c r="AC891" s="31"/>
    </row>
    <row r="892" spans="1:29" s="24" customFormat="1" ht="30" customHeight="1" x14ac:dyDescent="0.2">
      <c r="A892" s="22" t="s">
        <v>981</v>
      </c>
      <c r="B892" s="38" t="s">
        <v>2177</v>
      </c>
      <c r="C892" s="22" t="s">
        <v>50</v>
      </c>
      <c r="D892" s="80">
        <v>43728</v>
      </c>
      <c r="E892" s="47">
        <v>43731</v>
      </c>
      <c r="F892" s="47">
        <v>43732</v>
      </c>
      <c r="G892" s="47">
        <v>43745</v>
      </c>
      <c r="H892" s="47">
        <v>43759</v>
      </c>
      <c r="I892" s="47">
        <v>43747</v>
      </c>
      <c r="J892" s="67" t="s">
        <v>12</v>
      </c>
      <c r="K892" s="21"/>
      <c r="L892" s="48" t="s">
        <v>78</v>
      </c>
      <c r="M892" s="21"/>
      <c r="N892" s="22" t="s">
        <v>10</v>
      </c>
      <c r="O892" s="19"/>
      <c r="P892" s="22"/>
      <c r="Q892" s="38"/>
      <c r="R892" s="19"/>
      <c r="Y892" s="31"/>
      <c r="Z892" s="31"/>
      <c r="AC892" s="31"/>
    </row>
    <row r="893" spans="1:29" s="24" customFormat="1" ht="30" customHeight="1" x14ac:dyDescent="0.2">
      <c r="A893" s="22" t="s">
        <v>982</v>
      </c>
      <c r="B893" s="38" t="s">
        <v>2178</v>
      </c>
      <c r="C893" s="22" t="s">
        <v>50</v>
      </c>
      <c r="D893" s="80">
        <v>43728</v>
      </c>
      <c r="E893" s="47">
        <v>43731</v>
      </c>
      <c r="F893" s="47">
        <v>43732</v>
      </c>
      <c r="G893" s="47">
        <v>43745</v>
      </c>
      <c r="H893" s="47">
        <v>43759</v>
      </c>
      <c r="I893" s="47">
        <v>43753</v>
      </c>
      <c r="J893" s="67" t="s">
        <v>12</v>
      </c>
      <c r="K893" s="21"/>
      <c r="L893" s="48" t="s">
        <v>78</v>
      </c>
      <c r="M893" s="21"/>
      <c r="N893" s="22" t="s">
        <v>19</v>
      </c>
      <c r="O893" s="19"/>
      <c r="P893" s="22"/>
      <c r="Q893" s="38"/>
      <c r="R893" s="19"/>
      <c r="Y893" s="31"/>
      <c r="Z893" s="31"/>
      <c r="AC893" s="31"/>
    </row>
    <row r="894" spans="1:29" s="24" customFormat="1" ht="30" customHeight="1" x14ac:dyDescent="0.2">
      <c r="A894" s="22" t="s">
        <v>983</v>
      </c>
      <c r="B894" s="38" t="s">
        <v>2179</v>
      </c>
      <c r="C894" s="22" t="s">
        <v>50</v>
      </c>
      <c r="D894" s="80">
        <v>43728</v>
      </c>
      <c r="E894" s="47">
        <v>43731</v>
      </c>
      <c r="F894" s="47">
        <v>43732</v>
      </c>
      <c r="G894" s="47">
        <v>43745</v>
      </c>
      <c r="H894" s="47">
        <v>43759</v>
      </c>
      <c r="I894" s="47">
        <v>43747</v>
      </c>
      <c r="J894" s="67" t="s">
        <v>12</v>
      </c>
      <c r="K894" s="21"/>
      <c r="L894" s="48" t="s">
        <v>78</v>
      </c>
      <c r="M894" s="21"/>
      <c r="N894" s="22" t="s">
        <v>10</v>
      </c>
      <c r="O894" s="19"/>
      <c r="P894" s="22"/>
      <c r="Q894" s="38"/>
      <c r="R894" s="19"/>
      <c r="Y894" s="31"/>
      <c r="Z894" s="31"/>
      <c r="AC894" s="31"/>
    </row>
    <row r="895" spans="1:29" s="24" customFormat="1" ht="30" customHeight="1" x14ac:dyDescent="0.2">
      <c r="A895" s="22" t="s">
        <v>984</v>
      </c>
      <c r="B895" s="38" t="s">
        <v>2180</v>
      </c>
      <c r="C895" s="22" t="s">
        <v>50</v>
      </c>
      <c r="D895" s="80">
        <v>43728</v>
      </c>
      <c r="E895" s="47">
        <v>43731</v>
      </c>
      <c r="F895" s="47">
        <v>43732</v>
      </c>
      <c r="G895" s="47">
        <v>43745</v>
      </c>
      <c r="H895" s="47">
        <v>43759</v>
      </c>
      <c r="I895" s="47">
        <v>43739</v>
      </c>
      <c r="J895" s="67" t="s">
        <v>12</v>
      </c>
      <c r="K895" s="21"/>
      <c r="L895" s="48" t="s">
        <v>78</v>
      </c>
      <c r="M895" s="21"/>
      <c r="N895" s="22" t="s">
        <v>10</v>
      </c>
      <c r="O895" s="19"/>
      <c r="P895" s="22"/>
      <c r="Q895" s="38"/>
      <c r="R895" s="19"/>
      <c r="Y895" s="31"/>
      <c r="Z895" s="31"/>
      <c r="AC895" s="31"/>
    </row>
    <row r="896" spans="1:29" s="24" customFormat="1" ht="30" customHeight="1" x14ac:dyDescent="0.2">
      <c r="A896" s="22" t="s">
        <v>985</v>
      </c>
      <c r="B896" s="38" t="s">
        <v>2181</v>
      </c>
      <c r="C896" s="22" t="s">
        <v>50</v>
      </c>
      <c r="D896" s="19"/>
      <c r="E896" s="47">
        <v>43732</v>
      </c>
      <c r="F896" s="47">
        <v>43733</v>
      </c>
      <c r="G896" s="47">
        <v>43746</v>
      </c>
      <c r="H896" s="47">
        <v>43760</v>
      </c>
      <c r="I896" s="47">
        <v>43733</v>
      </c>
      <c r="J896" s="67" t="s">
        <v>12</v>
      </c>
      <c r="K896" s="21"/>
      <c r="L896" s="48" t="s">
        <v>78</v>
      </c>
      <c r="M896" s="21"/>
      <c r="N896" s="22" t="s">
        <v>19</v>
      </c>
      <c r="O896" s="19"/>
      <c r="P896" s="22"/>
      <c r="Q896" s="38"/>
      <c r="R896" s="19"/>
      <c r="Y896" s="31"/>
      <c r="Z896" s="31"/>
      <c r="AC896" s="31"/>
    </row>
    <row r="897" spans="1:29" s="24" customFormat="1" ht="30" customHeight="1" x14ac:dyDescent="0.2">
      <c r="A897" s="49" t="s">
        <v>986</v>
      </c>
      <c r="B897" s="50" t="s">
        <v>2182</v>
      </c>
      <c r="C897" s="49" t="s">
        <v>50</v>
      </c>
      <c r="D897" s="19"/>
      <c r="E897" s="159">
        <v>43727</v>
      </c>
      <c r="F897" s="159">
        <v>43728</v>
      </c>
      <c r="G897" s="159">
        <v>43741</v>
      </c>
      <c r="H897" s="159">
        <v>43755</v>
      </c>
      <c r="I897" s="159">
        <v>43741</v>
      </c>
      <c r="J897" s="67" t="s">
        <v>12</v>
      </c>
      <c r="K897" s="21"/>
      <c r="L897" s="48" t="s">
        <v>78</v>
      </c>
      <c r="M897" s="21"/>
      <c r="N897" s="22" t="s">
        <v>10</v>
      </c>
      <c r="O897" s="19"/>
      <c r="P897" s="22"/>
      <c r="Q897" s="38"/>
      <c r="R897" s="19"/>
      <c r="Y897" s="31"/>
      <c r="Z897" s="31"/>
      <c r="AC897" s="31"/>
    </row>
    <row r="898" spans="1:29" s="24" customFormat="1" ht="30" customHeight="1" x14ac:dyDescent="0.2">
      <c r="A898" s="22" t="s">
        <v>987</v>
      </c>
      <c r="B898" s="38" t="s">
        <v>2183</v>
      </c>
      <c r="C898" s="22" t="s">
        <v>50</v>
      </c>
      <c r="D898" s="19"/>
      <c r="E898" s="47">
        <v>43732</v>
      </c>
      <c r="F898" s="47">
        <v>43733</v>
      </c>
      <c r="G898" s="47">
        <v>43746</v>
      </c>
      <c r="H898" s="47">
        <v>43760</v>
      </c>
      <c r="I898" s="47">
        <v>43745</v>
      </c>
      <c r="J898" s="67" t="s">
        <v>12</v>
      </c>
      <c r="K898" s="21"/>
      <c r="L898" s="48" t="s">
        <v>78</v>
      </c>
      <c r="M898" s="21"/>
      <c r="N898" s="22" t="s">
        <v>10</v>
      </c>
      <c r="O898" s="19"/>
      <c r="P898" s="22"/>
      <c r="Q898" s="38"/>
      <c r="R898" s="19"/>
      <c r="Y898" s="31"/>
      <c r="Z898" s="31"/>
      <c r="AC898" s="31"/>
    </row>
    <row r="899" spans="1:29" s="24" customFormat="1" ht="30" customHeight="1" x14ac:dyDescent="0.2">
      <c r="A899" s="22" t="s">
        <v>988</v>
      </c>
      <c r="B899" s="38" t="s">
        <v>2184</v>
      </c>
      <c r="C899" s="22" t="s">
        <v>50</v>
      </c>
      <c r="D899" s="19"/>
      <c r="E899" s="47">
        <v>43732</v>
      </c>
      <c r="F899" s="47">
        <v>43733</v>
      </c>
      <c r="G899" s="47">
        <v>43746</v>
      </c>
      <c r="H899" s="47">
        <v>43760</v>
      </c>
      <c r="I899" s="47">
        <v>43739</v>
      </c>
      <c r="J899" s="67" t="s">
        <v>12</v>
      </c>
      <c r="K899" s="21"/>
      <c r="L899" s="48" t="s">
        <v>78</v>
      </c>
      <c r="M899" s="21"/>
      <c r="N899" s="22" t="s">
        <v>10</v>
      </c>
      <c r="O899" s="19"/>
      <c r="P899" s="22"/>
      <c r="Q899" s="38"/>
      <c r="R899" s="19"/>
      <c r="Y899" s="31"/>
      <c r="Z899" s="31"/>
      <c r="AC899" s="31"/>
    </row>
    <row r="900" spans="1:29" s="24" customFormat="1" ht="30" customHeight="1" x14ac:dyDescent="0.2">
      <c r="A900" s="22" t="s">
        <v>989</v>
      </c>
      <c r="B900" s="38" t="s">
        <v>2185</v>
      </c>
      <c r="C900" s="22" t="s">
        <v>50</v>
      </c>
      <c r="D900" s="19"/>
      <c r="E900" s="47">
        <v>43733</v>
      </c>
      <c r="F900" s="47">
        <v>43734</v>
      </c>
      <c r="G900" s="47">
        <v>43747</v>
      </c>
      <c r="H900" s="47">
        <v>43761</v>
      </c>
      <c r="I900" s="47">
        <v>43747</v>
      </c>
      <c r="J900" s="67" t="s">
        <v>12</v>
      </c>
      <c r="K900" s="21"/>
      <c r="L900" s="48" t="s">
        <v>78</v>
      </c>
      <c r="M900" s="21"/>
      <c r="N900" s="22" t="s">
        <v>10</v>
      </c>
      <c r="O900" s="19"/>
      <c r="P900" s="22"/>
      <c r="Q900" s="38"/>
      <c r="R900" s="19"/>
      <c r="Y900" s="31"/>
      <c r="Z900" s="31"/>
      <c r="AC900" s="31"/>
    </row>
    <row r="901" spans="1:29" s="24" customFormat="1" ht="30" customHeight="1" x14ac:dyDescent="0.2">
      <c r="A901" s="22" t="s">
        <v>990</v>
      </c>
      <c r="B901" s="38" t="s">
        <v>2186</v>
      </c>
      <c r="C901" s="22" t="s">
        <v>50</v>
      </c>
      <c r="D901" s="19"/>
      <c r="E901" s="47">
        <v>43733</v>
      </c>
      <c r="F901" s="47">
        <v>43734</v>
      </c>
      <c r="G901" s="47">
        <v>43747</v>
      </c>
      <c r="H901" s="47">
        <v>43761</v>
      </c>
      <c r="I901" s="47">
        <v>43742</v>
      </c>
      <c r="J901" s="67" t="s">
        <v>12</v>
      </c>
      <c r="K901" s="21"/>
      <c r="L901" s="48" t="s">
        <v>78</v>
      </c>
      <c r="M901" s="21"/>
      <c r="N901" s="22" t="s">
        <v>19</v>
      </c>
      <c r="O901" s="19"/>
      <c r="P901" s="22"/>
      <c r="Q901" s="38"/>
      <c r="R901" s="19"/>
      <c r="Y901" s="31"/>
      <c r="Z901" s="31"/>
      <c r="AC901" s="31"/>
    </row>
    <row r="902" spans="1:29" s="24" customFormat="1" ht="30" customHeight="1" x14ac:dyDescent="0.2">
      <c r="A902" s="22" t="s">
        <v>991</v>
      </c>
      <c r="B902" s="38" t="s">
        <v>2188</v>
      </c>
      <c r="C902" s="22" t="s">
        <v>50</v>
      </c>
      <c r="D902" s="19"/>
      <c r="E902" s="47">
        <v>43733</v>
      </c>
      <c r="F902" s="47">
        <v>43734</v>
      </c>
      <c r="G902" s="47">
        <v>43747</v>
      </c>
      <c r="H902" s="47">
        <v>43761</v>
      </c>
      <c r="I902" s="47">
        <v>43768</v>
      </c>
      <c r="J902" s="67" t="s">
        <v>24</v>
      </c>
      <c r="K902" s="21"/>
      <c r="L902" s="48" t="s">
        <v>78</v>
      </c>
      <c r="M902" s="21"/>
      <c r="N902" s="22" t="s">
        <v>10</v>
      </c>
      <c r="O902" s="19"/>
      <c r="P902" s="22"/>
      <c r="Q902" s="38"/>
      <c r="R902" s="19"/>
      <c r="Y902" s="31"/>
      <c r="Z902" s="31"/>
      <c r="AC902" s="31"/>
    </row>
    <row r="903" spans="1:29" s="24" customFormat="1" ht="30" customHeight="1" x14ac:dyDescent="0.2">
      <c r="A903" s="22" t="s">
        <v>992</v>
      </c>
      <c r="B903" s="38" t="s">
        <v>2189</v>
      </c>
      <c r="C903" s="22" t="s">
        <v>50</v>
      </c>
      <c r="D903" s="19"/>
      <c r="E903" s="47">
        <v>43733</v>
      </c>
      <c r="F903" s="47">
        <v>43734</v>
      </c>
      <c r="G903" s="47">
        <v>43747</v>
      </c>
      <c r="H903" s="47">
        <v>43761</v>
      </c>
      <c r="I903" s="47">
        <v>43760</v>
      </c>
      <c r="J903" s="67" t="s">
        <v>12</v>
      </c>
      <c r="K903" s="21"/>
      <c r="L903" s="48" t="s">
        <v>78</v>
      </c>
      <c r="M903" s="21"/>
      <c r="N903" s="22" t="s">
        <v>10</v>
      </c>
      <c r="O903" s="19"/>
      <c r="P903" s="22"/>
      <c r="Q903" s="38"/>
      <c r="R903" s="19"/>
      <c r="Y903" s="31"/>
      <c r="Z903" s="31"/>
      <c r="AC903" s="31"/>
    </row>
    <row r="904" spans="1:29" s="24" customFormat="1" ht="30" customHeight="1" x14ac:dyDescent="0.2">
      <c r="A904" s="49" t="s">
        <v>993</v>
      </c>
      <c r="B904" s="50" t="s">
        <v>2488</v>
      </c>
      <c r="C904" s="49" t="s">
        <v>50</v>
      </c>
      <c r="D904" s="19"/>
      <c r="E904" s="159">
        <v>43731</v>
      </c>
      <c r="F904" s="159">
        <v>43732</v>
      </c>
      <c r="G904" s="159">
        <v>43745</v>
      </c>
      <c r="H904" s="159">
        <v>43759</v>
      </c>
      <c r="I904" s="159">
        <v>43738</v>
      </c>
      <c r="J904" s="61" t="s">
        <v>12</v>
      </c>
      <c r="K904" s="21"/>
      <c r="L904" s="48" t="s">
        <v>78</v>
      </c>
      <c r="M904" s="21"/>
      <c r="N904" s="22" t="s">
        <v>13</v>
      </c>
      <c r="O904" s="19"/>
      <c r="P904" s="22" t="s">
        <v>23</v>
      </c>
      <c r="Q904" s="38"/>
      <c r="R904" s="19"/>
      <c r="Y904" s="31"/>
      <c r="Z904" s="31"/>
      <c r="AC904" s="31"/>
    </row>
    <row r="905" spans="1:29" s="24" customFormat="1" ht="30" customHeight="1" x14ac:dyDescent="0.2">
      <c r="A905" s="22" t="s">
        <v>994</v>
      </c>
      <c r="B905" s="38" t="s">
        <v>2190</v>
      </c>
      <c r="C905" s="22" t="s">
        <v>50</v>
      </c>
      <c r="D905" s="19"/>
      <c r="E905" s="47">
        <v>43734</v>
      </c>
      <c r="F905" s="47">
        <v>43735</v>
      </c>
      <c r="G905" s="47">
        <v>43748</v>
      </c>
      <c r="H905" s="47">
        <v>43762</v>
      </c>
      <c r="I905" s="47">
        <v>43741</v>
      </c>
      <c r="J905" s="61" t="s">
        <v>12</v>
      </c>
      <c r="K905" s="21"/>
      <c r="L905" s="48" t="s">
        <v>78</v>
      </c>
      <c r="M905" s="21"/>
      <c r="N905" s="22" t="s">
        <v>10</v>
      </c>
      <c r="O905" s="19"/>
      <c r="P905" s="22"/>
      <c r="Q905" s="38"/>
      <c r="R905" s="19"/>
      <c r="Y905" s="31"/>
      <c r="Z905" s="31"/>
      <c r="AC905" s="31"/>
    </row>
    <row r="906" spans="1:29" s="24" customFormat="1" ht="30" customHeight="1" x14ac:dyDescent="0.2">
      <c r="A906" s="22" t="s">
        <v>995</v>
      </c>
      <c r="B906" s="38" t="s">
        <v>2191</v>
      </c>
      <c r="C906" s="22" t="s">
        <v>50</v>
      </c>
      <c r="D906" s="19"/>
      <c r="E906" s="47">
        <v>43734</v>
      </c>
      <c r="F906" s="47">
        <v>43735</v>
      </c>
      <c r="G906" s="47">
        <v>43748</v>
      </c>
      <c r="H906" s="47">
        <v>43762</v>
      </c>
      <c r="I906" s="47">
        <v>43747</v>
      </c>
      <c r="J906" s="67" t="s">
        <v>12</v>
      </c>
      <c r="K906" s="21"/>
      <c r="L906" s="48" t="s">
        <v>78</v>
      </c>
      <c r="M906" s="21"/>
      <c r="N906" s="22" t="s">
        <v>10</v>
      </c>
      <c r="O906" s="19"/>
      <c r="P906" s="22"/>
      <c r="Q906" s="38"/>
      <c r="R906" s="19"/>
      <c r="Y906" s="31"/>
      <c r="Z906" s="31"/>
      <c r="AC906" s="31"/>
    </row>
    <row r="907" spans="1:29" s="24" customFormat="1" ht="30" customHeight="1" x14ac:dyDescent="0.2">
      <c r="A907" s="22" t="s">
        <v>996</v>
      </c>
      <c r="B907" s="38" t="s">
        <v>2193</v>
      </c>
      <c r="C907" s="22" t="s">
        <v>50</v>
      </c>
      <c r="D907" s="19"/>
      <c r="E907" s="47">
        <v>43738</v>
      </c>
      <c r="F907" s="47">
        <v>43739</v>
      </c>
      <c r="G907" s="47">
        <v>43752</v>
      </c>
      <c r="H907" s="47">
        <v>43766</v>
      </c>
      <c r="I907" s="47">
        <v>43752</v>
      </c>
      <c r="J907" s="61" t="s">
        <v>12</v>
      </c>
      <c r="K907" s="21"/>
      <c r="L907" s="48" t="s">
        <v>78</v>
      </c>
      <c r="M907" s="21"/>
      <c r="N907" s="22" t="s">
        <v>13</v>
      </c>
      <c r="O907" s="19"/>
      <c r="P907" s="22" t="s">
        <v>16</v>
      </c>
      <c r="Q907" s="38"/>
      <c r="R907" s="19"/>
      <c r="Y907" s="31"/>
      <c r="Z907" s="31"/>
      <c r="AC907" s="31"/>
    </row>
    <row r="908" spans="1:29" s="24" customFormat="1" ht="30" customHeight="1" x14ac:dyDescent="0.2">
      <c r="A908" s="22" t="s">
        <v>997</v>
      </c>
      <c r="B908" s="38" t="s">
        <v>2194</v>
      </c>
      <c r="C908" s="22" t="s">
        <v>50</v>
      </c>
      <c r="D908" s="19"/>
      <c r="E908" s="47">
        <v>43738</v>
      </c>
      <c r="F908" s="47">
        <v>43739</v>
      </c>
      <c r="G908" s="47">
        <v>43752</v>
      </c>
      <c r="H908" s="47">
        <v>43766</v>
      </c>
      <c r="I908" s="47">
        <v>43749</v>
      </c>
      <c r="J908" s="61" t="s">
        <v>12</v>
      </c>
      <c r="K908" s="21"/>
      <c r="L908" s="48" t="s">
        <v>78</v>
      </c>
      <c r="M908" s="21"/>
      <c r="N908" s="22" t="s">
        <v>19</v>
      </c>
      <c r="O908" s="19"/>
      <c r="P908" s="22"/>
      <c r="Q908" s="38"/>
      <c r="R908" s="19"/>
      <c r="Y908" s="31"/>
      <c r="Z908" s="31"/>
      <c r="AC908" s="31"/>
    </row>
    <row r="909" spans="1:29" s="24" customFormat="1" ht="30" customHeight="1" x14ac:dyDescent="0.2">
      <c r="A909" s="22" t="s">
        <v>998</v>
      </c>
      <c r="B909" s="38" t="s">
        <v>2195</v>
      </c>
      <c r="C909" s="22" t="s">
        <v>50</v>
      </c>
      <c r="D909" s="19"/>
      <c r="E909" s="47">
        <v>43738</v>
      </c>
      <c r="F909" s="47">
        <v>43739</v>
      </c>
      <c r="G909" s="47">
        <v>43752</v>
      </c>
      <c r="H909" s="47">
        <v>43766</v>
      </c>
      <c r="I909" s="47">
        <v>43763</v>
      </c>
      <c r="J909" s="61" t="s">
        <v>12</v>
      </c>
      <c r="K909" s="21"/>
      <c r="L909" s="48" t="s">
        <v>78</v>
      </c>
      <c r="M909" s="21"/>
      <c r="N909" s="22" t="s">
        <v>10</v>
      </c>
      <c r="O909" s="19"/>
      <c r="P909" s="22"/>
      <c r="Q909" s="38"/>
      <c r="R909" s="19"/>
      <c r="Y909" s="31"/>
      <c r="Z909" s="31"/>
      <c r="AC909" s="31"/>
    </row>
    <row r="910" spans="1:29" s="24" customFormat="1" ht="30" customHeight="1" x14ac:dyDescent="0.2">
      <c r="A910" s="22" t="s">
        <v>999</v>
      </c>
      <c r="B910" s="38" t="s">
        <v>2196</v>
      </c>
      <c r="C910" s="22" t="s">
        <v>50</v>
      </c>
      <c r="D910" s="19"/>
      <c r="E910" s="47">
        <v>43732</v>
      </c>
      <c r="F910" s="47">
        <v>43733</v>
      </c>
      <c r="G910" s="47">
        <v>43746</v>
      </c>
      <c r="H910" s="47">
        <v>43760</v>
      </c>
      <c r="I910" s="47">
        <v>43768</v>
      </c>
      <c r="J910" s="61" t="s">
        <v>24</v>
      </c>
      <c r="K910" s="21"/>
      <c r="L910" s="48" t="s">
        <v>78</v>
      </c>
      <c r="M910" s="21"/>
      <c r="N910" s="22" t="s">
        <v>10</v>
      </c>
      <c r="O910" s="19"/>
      <c r="P910" s="22"/>
      <c r="Q910" s="38" t="s">
        <v>2420</v>
      </c>
      <c r="R910" s="19"/>
      <c r="Y910" s="31"/>
      <c r="Z910" s="31"/>
      <c r="AC910" s="31"/>
    </row>
    <row r="911" spans="1:29" s="24" customFormat="1" ht="30" customHeight="1" x14ac:dyDescent="0.2">
      <c r="A911" s="22" t="s">
        <v>1000</v>
      </c>
      <c r="B911" s="38" t="s">
        <v>1826</v>
      </c>
      <c r="C911" s="22" t="s">
        <v>50</v>
      </c>
      <c r="D911" s="19"/>
      <c r="E911" s="47">
        <v>43738</v>
      </c>
      <c r="F911" s="47">
        <v>43739</v>
      </c>
      <c r="G911" s="47">
        <v>43752</v>
      </c>
      <c r="H911" s="47">
        <v>43766</v>
      </c>
      <c r="I911" s="47">
        <v>43740</v>
      </c>
      <c r="J911" s="67" t="s">
        <v>12</v>
      </c>
      <c r="K911" s="21"/>
      <c r="L911" s="48" t="s">
        <v>78</v>
      </c>
      <c r="M911" s="21"/>
      <c r="N911" s="22" t="s">
        <v>13</v>
      </c>
      <c r="O911" s="19"/>
      <c r="P911" s="22" t="s">
        <v>70</v>
      </c>
      <c r="Q911" s="38"/>
      <c r="R911" s="19"/>
      <c r="Y911" s="31"/>
      <c r="Z911" s="31"/>
      <c r="AC911" s="31"/>
    </row>
    <row r="912" spans="1:29" s="24" customFormat="1" ht="30" customHeight="1" x14ac:dyDescent="0.2">
      <c r="A912" s="22" t="s">
        <v>1001</v>
      </c>
      <c r="B912" s="38" t="s">
        <v>1826</v>
      </c>
      <c r="C912" s="22" t="s">
        <v>50</v>
      </c>
      <c r="D912" s="19"/>
      <c r="E912" s="47">
        <v>43738</v>
      </c>
      <c r="F912" s="47">
        <v>43739</v>
      </c>
      <c r="G912" s="47">
        <v>43752</v>
      </c>
      <c r="H912" s="47">
        <v>43766</v>
      </c>
      <c r="I912" s="47">
        <v>43740</v>
      </c>
      <c r="J912" s="67" t="s">
        <v>12</v>
      </c>
      <c r="K912" s="21"/>
      <c r="L912" s="48" t="s">
        <v>78</v>
      </c>
      <c r="M912" s="21"/>
      <c r="N912" s="22" t="s">
        <v>13</v>
      </c>
      <c r="O912" s="19"/>
      <c r="P912" s="22" t="s">
        <v>70</v>
      </c>
      <c r="Q912" s="38"/>
      <c r="R912" s="19"/>
      <c r="Y912" s="31"/>
      <c r="Z912" s="31"/>
      <c r="AC912" s="31"/>
    </row>
    <row r="913" spans="1:29" s="24" customFormat="1" ht="30" customHeight="1" x14ac:dyDescent="0.2">
      <c r="A913" s="22" t="s">
        <v>1002</v>
      </c>
      <c r="B913" s="38" t="s">
        <v>1276</v>
      </c>
      <c r="C913" s="22" t="s">
        <v>50</v>
      </c>
      <c r="D913" s="19"/>
      <c r="E913" s="47">
        <v>43738</v>
      </c>
      <c r="F913" s="47">
        <v>43739</v>
      </c>
      <c r="G913" s="47">
        <v>43752</v>
      </c>
      <c r="H913" s="47">
        <v>43766</v>
      </c>
      <c r="I913" s="47">
        <v>43740</v>
      </c>
      <c r="J913" s="61" t="s">
        <v>12</v>
      </c>
      <c r="K913" s="21"/>
      <c r="L913" s="48" t="s">
        <v>78</v>
      </c>
      <c r="M913" s="21"/>
      <c r="N913" s="22" t="s">
        <v>13</v>
      </c>
      <c r="O913" s="19"/>
      <c r="P913" s="22" t="s">
        <v>70</v>
      </c>
      <c r="Q913" s="38"/>
      <c r="R913" s="19"/>
      <c r="Y913" s="31"/>
      <c r="Z913" s="31"/>
      <c r="AC913" s="31"/>
    </row>
    <row r="914" spans="1:29" s="24" customFormat="1" ht="30" customHeight="1" x14ac:dyDescent="0.2">
      <c r="A914" s="22" t="s">
        <v>1003</v>
      </c>
      <c r="B914" s="38" t="s">
        <v>2197</v>
      </c>
      <c r="C914" s="22" t="s">
        <v>51</v>
      </c>
      <c r="D914" s="19"/>
      <c r="E914" s="47">
        <v>43739</v>
      </c>
      <c r="F914" s="47">
        <v>43740</v>
      </c>
      <c r="G914" s="47">
        <v>43753</v>
      </c>
      <c r="H914" s="47">
        <v>43767</v>
      </c>
      <c r="I914" s="47">
        <v>43747</v>
      </c>
      <c r="J914" s="61" t="s">
        <v>12</v>
      </c>
      <c r="K914" s="21"/>
      <c r="L914" s="48" t="s">
        <v>78</v>
      </c>
      <c r="M914" s="21"/>
      <c r="N914" s="22" t="s">
        <v>10</v>
      </c>
      <c r="O914" s="19"/>
      <c r="P914" s="22"/>
      <c r="Q914" s="38"/>
      <c r="R914" s="19"/>
      <c r="Y914" s="31"/>
      <c r="Z914" s="31"/>
      <c r="AC914" s="31"/>
    </row>
    <row r="915" spans="1:29" s="24" customFormat="1" ht="30" customHeight="1" x14ac:dyDescent="0.2">
      <c r="A915" s="22" t="s">
        <v>1004</v>
      </c>
      <c r="B915" s="38" t="s">
        <v>1391</v>
      </c>
      <c r="C915" s="22" t="s">
        <v>51</v>
      </c>
      <c r="D915" s="19"/>
      <c r="E915" s="47">
        <v>43739</v>
      </c>
      <c r="F915" s="47">
        <v>43740</v>
      </c>
      <c r="G915" s="47">
        <v>43753</v>
      </c>
      <c r="H915" s="47">
        <v>43767</v>
      </c>
      <c r="I915" s="47">
        <v>43740</v>
      </c>
      <c r="J915" s="67" t="s">
        <v>12</v>
      </c>
      <c r="K915" s="21"/>
      <c r="L915" s="48" t="s">
        <v>78</v>
      </c>
      <c r="M915" s="21"/>
      <c r="N915" s="22" t="s">
        <v>13</v>
      </c>
      <c r="O915" s="19"/>
      <c r="P915" s="22" t="s">
        <v>70</v>
      </c>
      <c r="Q915" s="38"/>
      <c r="R915" s="19"/>
      <c r="Y915" s="31"/>
      <c r="Z915" s="31"/>
      <c r="AC915" s="31"/>
    </row>
    <row r="916" spans="1:29" s="24" customFormat="1" ht="30" customHeight="1" x14ac:dyDescent="0.2">
      <c r="A916" s="22" t="s">
        <v>1005</v>
      </c>
      <c r="B916" s="38" t="s">
        <v>2198</v>
      </c>
      <c r="C916" s="22" t="s">
        <v>50</v>
      </c>
      <c r="D916" s="19"/>
      <c r="E916" s="47">
        <v>43738</v>
      </c>
      <c r="F916" s="47">
        <v>43739</v>
      </c>
      <c r="G916" s="47">
        <v>43752</v>
      </c>
      <c r="H916" s="47">
        <v>43766</v>
      </c>
      <c r="I916" s="47">
        <v>43752</v>
      </c>
      <c r="J916" s="67" t="s">
        <v>12</v>
      </c>
      <c r="K916" s="21"/>
      <c r="L916" s="48" t="s">
        <v>78</v>
      </c>
      <c r="M916" s="21"/>
      <c r="N916" s="22" t="s">
        <v>10</v>
      </c>
      <c r="O916" s="19"/>
      <c r="P916" s="22"/>
      <c r="Q916" s="38"/>
      <c r="R916" s="19"/>
      <c r="Y916" s="31"/>
      <c r="Z916" s="31"/>
      <c r="AC916" s="31"/>
    </row>
    <row r="917" spans="1:29" s="24" customFormat="1" ht="30" customHeight="1" x14ac:dyDescent="0.2">
      <c r="A917" s="22" t="s">
        <v>1006</v>
      </c>
      <c r="B917" s="38" t="s">
        <v>2199</v>
      </c>
      <c r="C917" s="22" t="s">
        <v>50</v>
      </c>
      <c r="D917" s="19"/>
      <c r="E917" s="47">
        <v>43738</v>
      </c>
      <c r="F917" s="47">
        <v>43739</v>
      </c>
      <c r="G917" s="47">
        <v>43752</v>
      </c>
      <c r="H917" s="47">
        <v>43766</v>
      </c>
      <c r="I917" s="47">
        <v>43752</v>
      </c>
      <c r="J917" s="67" t="s">
        <v>12</v>
      </c>
      <c r="K917" s="21"/>
      <c r="L917" s="48" t="s">
        <v>78</v>
      </c>
      <c r="M917" s="21"/>
      <c r="N917" s="22" t="s">
        <v>10</v>
      </c>
      <c r="O917" s="19"/>
      <c r="P917" s="22"/>
      <c r="Q917" s="38"/>
      <c r="R917" s="19"/>
      <c r="Y917" s="31"/>
      <c r="Z917" s="31"/>
      <c r="AC917" s="31"/>
    </row>
    <row r="918" spans="1:29" s="24" customFormat="1" ht="30" customHeight="1" x14ac:dyDescent="0.2">
      <c r="A918" s="22" t="s">
        <v>1007</v>
      </c>
      <c r="B918" s="38" t="s">
        <v>2200</v>
      </c>
      <c r="C918" s="22" t="s">
        <v>50</v>
      </c>
      <c r="D918" s="19"/>
      <c r="E918" s="47">
        <v>43738</v>
      </c>
      <c r="F918" s="47">
        <v>43739</v>
      </c>
      <c r="G918" s="47">
        <v>43752</v>
      </c>
      <c r="H918" s="47">
        <v>43766</v>
      </c>
      <c r="I918" s="47">
        <v>43747</v>
      </c>
      <c r="J918" s="67" t="s">
        <v>12</v>
      </c>
      <c r="K918" s="21"/>
      <c r="L918" s="48" t="s">
        <v>78</v>
      </c>
      <c r="M918" s="21"/>
      <c r="N918" s="22" t="s">
        <v>19</v>
      </c>
      <c r="O918" s="19"/>
      <c r="P918" s="22"/>
      <c r="Q918" s="38"/>
      <c r="R918" s="19"/>
      <c r="Y918" s="31"/>
      <c r="Z918" s="31"/>
      <c r="AC918" s="31"/>
    </row>
    <row r="919" spans="1:29" s="24" customFormat="1" ht="30" customHeight="1" x14ac:dyDescent="0.2">
      <c r="A919" s="22" t="s">
        <v>1008</v>
      </c>
      <c r="B919" s="38" t="s">
        <v>2201</v>
      </c>
      <c r="C919" s="22" t="s">
        <v>50</v>
      </c>
      <c r="D919" s="19"/>
      <c r="E919" s="47" t="s">
        <v>25</v>
      </c>
      <c r="F919" s="47" t="s">
        <v>25</v>
      </c>
      <c r="G919" s="47" t="s">
        <v>25</v>
      </c>
      <c r="H919" s="47" t="s">
        <v>25</v>
      </c>
      <c r="I919" s="47" t="s">
        <v>25</v>
      </c>
      <c r="J919" s="67" t="s">
        <v>25</v>
      </c>
      <c r="K919" s="21"/>
      <c r="L919" s="48" t="s">
        <v>79</v>
      </c>
      <c r="M919" s="21"/>
      <c r="N919" s="22" t="s">
        <v>25</v>
      </c>
      <c r="O919" s="19"/>
      <c r="P919" s="22"/>
      <c r="Q919" s="38"/>
      <c r="R919" s="19"/>
      <c r="Y919" s="31"/>
      <c r="Z919" s="31"/>
      <c r="AC919" s="31"/>
    </row>
    <row r="920" spans="1:29" s="24" customFormat="1" ht="30" customHeight="1" x14ac:dyDescent="0.2">
      <c r="A920" s="22" t="s">
        <v>1009</v>
      </c>
      <c r="B920" s="38" t="s">
        <v>2202</v>
      </c>
      <c r="C920" s="22" t="s">
        <v>51</v>
      </c>
      <c r="D920" s="19"/>
      <c r="E920" s="47">
        <v>43740</v>
      </c>
      <c r="F920" s="47">
        <v>43741</v>
      </c>
      <c r="G920" s="47">
        <v>43754</v>
      </c>
      <c r="H920" s="47">
        <v>43768</v>
      </c>
      <c r="I920" s="47">
        <v>43753</v>
      </c>
      <c r="J920" s="67" t="s">
        <v>12</v>
      </c>
      <c r="K920" s="21"/>
      <c r="L920" s="48" t="s">
        <v>78</v>
      </c>
      <c r="M920" s="21"/>
      <c r="N920" s="22" t="s">
        <v>13</v>
      </c>
      <c r="O920" s="19"/>
      <c r="P920" s="22" t="s">
        <v>16</v>
      </c>
      <c r="Q920" s="38"/>
      <c r="R920" s="19"/>
      <c r="Y920" s="31"/>
      <c r="Z920" s="31"/>
      <c r="AC920" s="31"/>
    </row>
    <row r="921" spans="1:29" s="24" customFormat="1" ht="30" customHeight="1" x14ac:dyDescent="0.2">
      <c r="A921" s="22" t="s">
        <v>1010</v>
      </c>
      <c r="B921" s="38" t="s">
        <v>2204</v>
      </c>
      <c r="C921" s="22" t="s">
        <v>51</v>
      </c>
      <c r="D921" s="19"/>
      <c r="E921" s="47" t="s">
        <v>25</v>
      </c>
      <c r="F921" s="47" t="s">
        <v>25</v>
      </c>
      <c r="G921" s="47" t="s">
        <v>25</v>
      </c>
      <c r="H921" s="47" t="s">
        <v>25</v>
      </c>
      <c r="I921" s="47" t="s">
        <v>25</v>
      </c>
      <c r="J921" s="67" t="s">
        <v>25</v>
      </c>
      <c r="K921" s="21"/>
      <c r="L921" s="48" t="s">
        <v>80</v>
      </c>
      <c r="M921" s="21"/>
      <c r="N921" s="22" t="s">
        <v>25</v>
      </c>
      <c r="O921" s="19"/>
      <c r="P921" s="22"/>
      <c r="Q921" s="38" t="s">
        <v>2348</v>
      </c>
      <c r="R921" s="19"/>
      <c r="Y921" s="31"/>
      <c r="Z921" s="31"/>
      <c r="AC921" s="31"/>
    </row>
    <row r="922" spans="1:29" s="24" customFormat="1" ht="30" customHeight="1" x14ac:dyDescent="0.2">
      <c r="A922" s="49" t="s">
        <v>1011</v>
      </c>
      <c r="B922" s="50" t="s">
        <v>2206</v>
      </c>
      <c r="C922" s="49" t="s">
        <v>51</v>
      </c>
      <c r="D922" s="19"/>
      <c r="E922" s="159">
        <v>43741</v>
      </c>
      <c r="F922" s="159">
        <v>43742</v>
      </c>
      <c r="G922" s="159">
        <v>43755</v>
      </c>
      <c r="H922" s="159">
        <v>43769</v>
      </c>
      <c r="I922" s="159">
        <v>43761</v>
      </c>
      <c r="J922" s="67" t="s">
        <v>12</v>
      </c>
      <c r="K922" s="21"/>
      <c r="L922" s="48" t="s">
        <v>78</v>
      </c>
      <c r="M922" s="21"/>
      <c r="N922" s="22" t="s">
        <v>10</v>
      </c>
      <c r="O922" s="19"/>
      <c r="P922" s="22"/>
      <c r="Q922" s="38"/>
      <c r="R922" s="19"/>
      <c r="Y922" s="31"/>
      <c r="Z922" s="31"/>
      <c r="AC922" s="31"/>
    </row>
    <row r="923" spans="1:29" s="24" customFormat="1" ht="30" customHeight="1" x14ac:dyDescent="0.2">
      <c r="A923" s="22" t="s">
        <v>1012</v>
      </c>
      <c r="B923" s="38" t="s">
        <v>2205</v>
      </c>
      <c r="C923" s="22" t="s">
        <v>51</v>
      </c>
      <c r="D923" s="19"/>
      <c r="E923" s="47" t="s">
        <v>25</v>
      </c>
      <c r="F923" s="47" t="s">
        <v>25</v>
      </c>
      <c r="G923" s="47" t="s">
        <v>25</v>
      </c>
      <c r="H923" s="47" t="s">
        <v>25</v>
      </c>
      <c r="I923" s="47">
        <v>43745</v>
      </c>
      <c r="J923" s="67" t="s">
        <v>25</v>
      </c>
      <c r="K923" s="21"/>
      <c r="L923" s="48" t="s">
        <v>79</v>
      </c>
      <c r="M923" s="21"/>
      <c r="N923" s="22" t="s">
        <v>25</v>
      </c>
      <c r="O923" s="19"/>
      <c r="P923" s="22"/>
      <c r="Q923" s="38" t="s">
        <v>2211</v>
      </c>
      <c r="R923" s="19"/>
      <c r="Y923" s="31"/>
      <c r="Z923" s="31"/>
      <c r="AC923" s="31"/>
    </row>
    <row r="924" spans="1:29" s="24" customFormat="1" ht="30" customHeight="1" x14ac:dyDescent="0.2">
      <c r="A924" s="22" t="s">
        <v>1013</v>
      </c>
      <c r="B924" s="38" t="s">
        <v>2207</v>
      </c>
      <c r="C924" s="22" t="s">
        <v>51</v>
      </c>
      <c r="D924" s="19"/>
      <c r="E924" s="47">
        <v>43741</v>
      </c>
      <c r="F924" s="47">
        <v>43742</v>
      </c>
      <c r="G924" s="47">
        <v>43755</v>
      </c>
      <c r="H924" s="47">
        <v>43769</v>
      </c>
      <c r="I924" s="47">
        <v>43752</v>
      </c>
      <c r="J924" s="67" t="s">
        <v>12</v>
      </c>
      <c r="K924" s="21"/>
      <c r="L924" s="48" t="s">
        <v>78</v>
      </c>
      <c r="M924" s="21"/>
      <c r="N924" s="22" t="s">
        <v>10</v>
      </c>
      <c r="O924" s="19"/>
      <c r="P924" s="22"/>
      <c r="Q924" s="38"/>
      <c r="R924" s="19"/>
      <c r="Y924" s="31"/>
      <c r="Z924" s="31"/>
      <c r="AC924" s="31"/>
    </row>
    <row r="925" spans="1:29" s="24" customFormat="1" ht="30" customHeight="1" x14ac:dyDescent="0.2">
      <c r="A925" s="22" t="s">
        <v>1014</v>
      </c>
      <c r="B925" s="38" t="s">
        <v>2208</v>
      </c>
      <c r="C925" s="22" t="s">
        <v>51</v>
      </c>
      <c r="D925" s="19"/>
      <c r="E925" s="47">
        <v>43745</v>
      </c>
      <c r="F925" s="47">
        <v>43746</v>
      </c>
      <c r="G925" s="47">
        <v>43759</v>
      </c>
      <c r="H925" s="47">
        <v>43773</v>
      </c>
      <c r="I925" s="47">
        <v>43749</v>
      </c>
      <c r="J925" s="67" t="s">
        <v>12</v>
      </c>
      <c r="K925" s="21"/>
      <c r="L925" s="48" t="s">
        <v>78</v>
      </c>
      <c r="M925" s="21"/>
      <c r="N925" s="22" t="s">
        <v>10</v>
      </c>
      <c r="O925" s="19"/>
      <c r="P925" s="22"/>
      <c r="Q925" s="38"/>
      <c r="R925" s="19"/>
      <c r="Y925" s="31"/>
      <c r="Z925" s="31"/>
      <c r="AC925" s="31"/>
    </row>
    <row r="926" spans="1:29" s="24" customFormat="1" ht="30" customHeight="1" x14ac:dyDescent="0.2">
      <c r="A926" s="22" t="s">
        <v>1015</v>
      </c>
      <c r="B926" s="38" t="s">
        <v>2209</v>
      </c>
      <c r="C926" s="22" t="s">
        <v>51</v>
      </c>
      <c r="D926" s="19"/>
      <c r="E926" s="47">
        <v>43745</v>
      </c>
      <c r="F926" s="47">
        <v>43746</v>
      </c>
      <c r="G926" s="47">
        <v>43759</v>
      </c>
      <c r="H926" s="47">
        <v>43773</v>
      </c>
      <c r="I926" s="47">
        <v>43747</v>
      </c>
      <c r="J926" s="67" t="s">
        <v>12</v>
      </c>
      <c r="K926" s="21"/>
      <c r="L926" s="48" t="s">
        <v>78</v>
      </c>
      <c r="M926" s="21"/>
      <c r="N926" s="22" t="s">
        <v>19</v>
      </c>
      <c r="O926" s="19"/>
      <c r="P926" s="22"/>
      <c r="Q926" s="38"/>
      <c r="R926" s="19"/>
      <c r="Y926" s="31"/>
      <c r="Z926" s="31"/>
      <c r="AC926" s="31"/>
    </row>
    <row r="927" spans="1:29" s="24" customFormat="1" ht="30" customHeight="1" x14ac:dyDescent="0.2">
      <c r="A927" s="22" t="s">
        <v>1016</v>
      </c>
      <c r="B927" s="38" t="s">
        <v>2210</v>
      </c>
      <c r="C927" s="22" t="s">
        <v>51</v>
      </c>
      <c r="D927" s="19"/>
      <c r="E927" s="47">
        <v>43745</v>
      </c>
      <c r="F927" s="47">
        <v>43746</v>
      </c>
      <c r="G927" s="47">
        <v>43759</v>
      </c>
      <c r="H927" s="47">
        <v>43773</v>
      </c>
      <c r="I927" s="47">
        <v>43769</v>
      </c>
      <c r="J927" s="67" t="s">
        <v>12</v>
      </c>
      <c r="K927" s="21"/>
      <c r="L927" s="48" t="s">
        <v>78</v>
      </c>
      <c r="M927" s="21"/>
      <c r="N927" s="22" t="s">
        <v>10</v>
      </c>
      <c r="O927" s="19"/>
      <c r="P927" s="22"/>
      <c r="Q927" s="38"/>
      <c r="R927" s="19"/>
      <c r="Y927" s="31"/>
      <c r="Z927" s="31"/>
      <c r="AC927" s="31"/>
    </row>
    <row r="928" spans="1:29" s="24" customFormat="1" ht="30" customHeight="1" x14ac:dyDescent="0.2">
      <c r="A928" s="22" t="s">
        <v>1017</v>
      </c>
      <c r="B928" s="38" t="s">
        <v>2212</v>
      </c>
      <c r="C928" s="22" t="s">
        <v>51</v>
      </c>
      <c r="D928" s="19"/>
      <c r="E928" s="47">
        <v>43745</v>
      </c>
      <c r="F928" s="47">
        <v>43746</v>
      </c>
      <c r="G928" s="47">
        <v>43759</v>
      </c>
      <c r="H928" s="47">
        <v>43773</v>
      </c>
      <c r="I928" s="47">
        <v>43746</v>
      </c>
      <c r="J928" s="61" t="s">
        <v>12</v>
      </c>
      <c r="K928" s="21"/>
      <c r="L928" s="48" t="s">
        <v>78</v>
      </c>
      <c r="M928" s="21"/>
      <c r="N928" s="22" t="s">
        <v>10</v>
      </c>
      <c r="O928" s="19"/>
      <c r="P928" s="22"/>
      <c r="Q928" s="38"/>
      <c r="R928" s="19"/>
      <c r="Y928" s="31"/>
      <c r="Z928" s="31"/>
      <c r="AC928" s="31"/>
    </row>
    <row r="929" spans="1:29" s="24" customFormat="1" ht="30" customHeight="1" x14ac:dyDescent="0.2">
      <c r="A929" s="22" t="s">
        <v>1018</v>
      </c>
      <c r="B929" s="38" t="s">
        <v>2213</v>
      </c>
      <c r="C929" s="22" t="s">
        <v>51</v>
      </c>
      <c r="D929" s="19"/>
      <c r="E929" s="47">
        <v>43745</v>
      </c>
      <c r="F929" s="47">
        <v>43746</v>
      </c>
      <c r="G929" s="47">
        <v>43759</v>
      </c>
      <c r="H929" s="47">
        <v>43773</v>
      </c>
      <c r="I929" s="47">
        <v>43746</v>
      </c>
      <c r="J929" s="61" t="s">
        <v>12</v>
      </c>
      <c r="K929" s="21"/>
      <c r="L929" s="48" t="s">
        <v>78</v>
      </c>
      <c r="M929" s="21"/>
      <c r="N929" s="22" t="s">
        <v>11</v>
      </c>
      <c r="O929" s="19"/>
      <c r="P929" s="22" t="s">
        <v>70</v>
      </c>
      <c r="Q929" s="38"/>
      <c r="R929" s="19"/>
      <c r="Y929" s="31"/>
      <c r="Z929" s="31"/>
      <c r="AC929" s="31"/>
    </row>
    <row r="930" spans="1:29" s="24" customFormat="1" ht="30" customHeight="1" x14ac:dyDescent="0.2">
      <c r="A930" s="22" t="s">
        <v>1019</v>
      </c>
      <c r="B930" s="38" t="s">
        <v>2214</v>
      </c>
      <c r="C930" s="22" t="s">
        <v>51</v>
      </c>
      <c r="D930" s="19"/>
      <c r="E930" s="47">
        <v>43746</v>
      </c>
      <c r="F930" s="47">
        <v>43747</v>
      </c>
      <c r="G930" s="47">
        <v>43760</v>
      </c>
      <c r="H930" s="47">
        <v>43774</v>
      </c>
      <c r="I930" s="47">
        <v>43773</v>
      </c>
      <c r="J930" s="67" t="s">
        <v>12</v>
      </c>
      <c r="K930" s="21"/>
      <c r="L930" s="48" t="s">
        <v>78</v>
      </c>
      <c r="M930" s="21"/>
      <c r="N930" s="22" t="s">
        <v>10</v>
      </c>
      <c r="O930" s="19"/>
      <c r="P930" s="22"/>
      <c r="Q930" s="38"/>
      <c r="R930" s="19"/>
      <c r="Y930" s="31"/>
      <c r="Z930" s="31"/>
      <c r="AC930" s="31"/>
    </row>
    <row r="931" spans="1:29" s="24" customFormat="1" ht="30" customHeight="1" x14ac:dyDescent="0.2">
      <c r="A931" s="22" t="s">
        <v>1020</v>
      </c>
      <c r="B931" s="38" t="s">
        <v>2215</v>
      </c>
      <c r="C931" s="22" t="s">
        <v>51</v>
      </c>
      <c r="D931" s="19"/>
      <c r="E931" s="47">
        <v>43746</v>
      </c>
      <c r="F931" s="47">
        <v>43747</v>
      </c>
      <c r="G931" s="47">
        <v>43760</v>
      </c>
      <c r="H931" s="47">
        <v>43774</v>
      </c>
      <c r="I931" s="47">
        <v>43753</v>
      </c>
      <c r="J931" s="67" t="s">
        <v>12</v>
      </c>
      <c r="K931" s="21"/>
      <c r="L931" s="48" t="s">
        <v>78</v>
      </c>
      <c r="M931" s="21"/>
      <c r="N931" s="22" t="s">
        <v>19</v>
      </c>
      <c r="O931" s="19"/>
      <c r="P931" s="22"/>
      <c r="Q931" s="38"/>
      <c r="R931" s="19"/>
      <c r="Y931" s="31"/>
      <c r="Z931" s="31"/>
      <c r="AC931" s="31"/>
    </row>
    <row r="932" spans="1:29" s="24" customFormat="1" ht="30" customHeight="1" x14ac:dyDescent="0.2">
      <c r="A932" s="22" t="s">
        <v>1021</v>
      </c>
      <c r="B932" s="38" t="s">
        <v>2216</v>
      </c>
      <c r="C932" s="22" t="s">
        <v>51</v>
      </c>
      <c r="D932" s="19"/>
      <c r="E932" s="47">
        <v>43746</v>
      </c>
      <c r="F932" s="47">
        <v>43747</v>
      </c>
      <c r="G932" s="47">
        <v>43760</v>
      </c>
      <c r="H932" s="47">
        <v>43774</v>
      </c>
      <c r="I932" s="47">
        <v>43747</v>
      </c>
      <c r="J932" s="67" t="s">
        <v>12</v>
      </c>
      <c r="K932" s="21"/>
      <c r="L932" s="48" t="s">
        <v>78</v>
      </c>
      <c r="M932" s="21"/>
      <c r="N932" s="22" t="s">
        <v>10</v>
      </c>
      <c r="O932" s="19"/>
      <c r="P932" s="22"/>
      <c r="Q932" s="38"/>
      <c r="R932" s="19"/>
      <c r="Y932" s="31"/>
      <c r="Z932" s="31"/>
      <c r="AC932" s="31"/>
    </row>
    <row r="933" spans="1:29" s="24" customFormat="1" ht="30" customHeight="1" x14ac:dyDescent="0.2">
      <c r="A933" s="22" t="s">
        <v>1022</v>
      </c>
      <c r="B933" s="38" t="s">
        <v>2218</v>
      </c>
      <c r="C933" s="22" t="s">
        <v>51</v>
      </c>
      <c r="D933" s="19"/>
      <c r="E933" s="47">
        <v>43747</v>
      </c>
      <c r="F933" s="47">
        <v>43748</v>
      </c>
      <c r="G933" s="47">
        <v>43761</v>
      </c>
      <c r="H933" s="47">
        <v>43775</v>
      </c>
      <c r="I933" s="47">
        <v>43760</v>
      </c>
      <c r="J933" s="67" t="s">
        <v>12</v>
      </c>
      <c r="K933" s="21"/>
      <c r="L933" s="48" t="s">
        <v>78</v>
      </c>
      <c r="M933" s="21"/>
      <c r="N933" s="22" t="s">
        <v>13</v>
      </c>
      <c r="O933" s="19"/>
      <c r="P933" s="22" t="s">
        <v>16</v>
      </c>
      <c r="Q933" s="38"/>
      <c r="R933" s="19"/>
      <c r="Y933" s="31"/>
      <c r="Z933" s="31"/>
      <c r="AC933" s="31"/>
    </row>
    <row r="934" spans="1:29" s="24" customFormat="1" ht="30" customHeight="1" x14ac:dyDescent="0.2">
      <c r="A934" s="22" t="s">
        <v>1023</v>
      </c>
      <c r="B934" s="38" t="s">
        <v>2219</v>
      </c>
      <c r="C934" s="22" t="s">
        <v>51</v>
      </c>
      <c r="D934" s="19"/>
      <c r="E934" s="47">
        <v>43747</v>
      </c>
      <c r="F934" s="47">
        <v>43748</v>
      </c>
      <c r="G934" s="47">
        <v>43761</v>
      </c>
      <c r="H934" s="47">
        <v>43775</v>
      </c>
      <c r="I934" s="47">
        <v>43760</v>
      </c>
      <c r="J934" s="67" t="s">
        <v>12</v>
      </c>
      <c r="K934" s="21"/>
      <c r="L934" s="48" t="s">
        <v>78</v>
      </c>
      <c r="M934" s="21"/>
      <c r="N934" s="22" t="s">
        <v>13</v>
      </c>
      <c r="O934" s="19"/>
      <c r="P934" s="22" t="s">
        <v>16</v>
      </c>
      <c r="Q934" s="38"/>
      <c r="R934" s="19"/>
      <c r="Y934" s="31"/>
      <c r="Z934" s="31"/>
      <c r="AC934" s="31"/>
    </row>
    <row r="935" spans="1:29" s="24" customFormat="1" ht="30" customHeight="1" x14ac:dyDescent="0.2">
      <c r="A935" s="22" t="s">
        <v>1024</v>
      </c>
      <c r="B935" s="38" t="s">
        <v>2221</v>
      </c>
      <c r="C935" s="22" t="s">
        <v>51</v>
      </c>
      <c r="D935" s="19"/>
      <c r="E935" s="47">
        <v>43747</v>
      </c>
      <c r="F935" s="47">
        <v>43748</v>
      </c>
      <c r="G935" s="47">
        <v>43761</v>
      </c>
      <c r="H935" s="47">
        <v>43775</v>
      </c>
      <c r="I935" s="47">
        <v>43759</v>
      </c>
      <c r="J935" s="67" t="s">
        <v>12</v>
      </c>
      <c r="K935" s="21"/>
      <c r="L935" s="48" t="s">
        <v>78</v>
      </c>
      <c r="M935" s="21"/>
      <c r="N935" s="22" t="s">
        <v>10</v>
      </c>
      <c r="O935" s="19"/>
      <c r="P935" s="22"/>
      <c r="Q935" s="38"/>
      <c r="R935" s="19"/>
      <c r="Y935" s="31"/>
      <c r="Z935" s="31"/>
      <c r="AC935" s="31"/>
    </row>
    <row r="936" spans="1:29" s="24" customFormat="1" ht="30" customHeight="1" x14ac:dyDescent="0.2">
      <c r="A936" s="22" t="s">
        <v>1025</v>
      </c>
      <c r="B936" s="38" t="s">
        <v>2223</v>
      </c>
      <c r="C936" s="22" t="s">
        <v>51</v>
      </c>
      <c r="D936" s="19"/>
      <c r="E936" s="47">
        <v>43748</v>
      </c>
      <c r="F936" s="47">
        <v>43749</v>
      </c>
      <c r="G936" s="47">
        <v>43762</v>
      </c>
      <c r="H936" s="47">
        <v>43776</v>
      </c>
      <c r="I936" s="47">
        <v>43766</v>
      </c>
      <c r="J936" s="67" t="s">
        <v>12</v>
      </c>
      <c r="K936" s="21"/>
      <c r="L936" s="48" t="s">
        <v>78</v>
      </c>
      <c r="M936" s="21"/>
      <c r="N936" s="22" t="s">
        <v>13</v>
      </c>
      <c r="O936" s="19"/>
      <c r="P936" s="22" t="s">
        <v>16</v>
      </c>
      <c r="Q936" s="38"/>
      <c r="R936" s="19"/>
      <c r="Y936" s="31"/>
      <c r="Z936" s="31"/>
      <c r="AC936" s="31"/>
    </row>
    <row r="937" spans="1:29" s="24" customFormat="1" ht="30" customHeight="1" x14ac:dyDescent="0.2">
      <c r="A937" s="22" t="s">
        <v>1026</v>
      </c>
      <c r="B937" s="38" t="s">
        <v>2224</v>
      </c>
      <c r="C937" s="22" t="s">
        <v>51</v>
      </c>
      <c r="D937" s="19"/>
      <c r="E937" s="47">
        <v>43748</v>
      </c>
      <c r="F937" s="47">
        <v>43749</v>
      </c>
      <c r="G937" s="47">
        <v>43762</v>
      </c>
      <c r="H937" s="47">
        <v>43776</v>
      </c>
      <c r="I937" s="47">
        <v>43760</v>
      </c>
      <c r="J937" s="67" t="s">
        <v>12</v>
      </c>
      <c r="K937" s="21"/>
      <c r="L937" s="48" t="s">
        <v>78</v>
      </c>
      <c r="M937" s="21"/>
      <c r="N937" s="22" t="s">
        <v>10</v>
      </c>
      <c r="O937" s="19"/>
      <c r="P937" s="22"/>
      <c r="Q937" s="38"/>
      <c r="R937" s="19"/>
      <c r="Y937" s="31"/>
      <c r="Z937" s="31"/>
      <c r="AC937" s="31"/>
    </row>
    <row r="938" spans="1:29" s="24" customFormat="1" ht="30" customHeight="1" x14ac:dyDescent="0.2">
      <c r="A938" s="22" t="s">
        <v>1027</v>
      </c>
      <c r="B938" s="38" t="s">
        <v>2225</v>
      </c>
      <c r="C938" s="22" t="s">
        <v>51</v>
      </c>
      <c r="D938" s="19"/>
      <c r="E938" s="47">
        <v>43748</v>
      </c>
      <c r="F938" s="47">
        <v>43749</v>
      </c>
      <c r="G938" s="47">
        <v>43762</v>
      </c>
      <c r="H938" s="47">
        <v>43776</v>
      </c>
      <c r="I938" s="47">
        <v>43767</v>
      </c>
      <c r="J938" s="67" t="s">
        <v>12</v>
      </c>
      <c r="K938" s="21"/>
      <c r="L938" s="48" t="s">
        <v>78</v>
      </c>
      <c r="M938" s="21"/>
      <c r="N938" s="22" t="s">
        <v>10</v>
      </c>
      <c r="O938" s="19"/>
      <c r="P938" s="22"/>
      <c r="Q938" s="38"/>
      <c r="R938" s="19"/>
      <c r="Y938" s="31"/>
      <c r="Z938" s="31"/>
      <c r="AC938" s="31"/>
    </row>
    <row r="939" spans="1:29" s="24" customFormat="1" ht="30" customHeight="1" x14ac:dyDescent="0.2">
      <c r="A939" s="22" t="s">
        <v>1028</v>
      </c>
      <c r="B939" s="38" t="s">
        <v>2226</v>
      </c>
      <c r="C939" s="22" t="s">
        <v>51</v>
      </c>
      <c r="D939" s="19"/>
      <c r="E939" s="47">
        <v>43748</v>
      </c>
      <c r="F939" s="47">
        <v>43749</v>
      </c>
      <c r="G939" s="47">
        <v>43762</v>
      </c>
      <c r="H939" s="47">
        <v>43776</v>
      </c>
      <c r="I939" s="47">
        <v>43762</v>
      </c>
      <c r="J939" s="67" t="s">
        <v>12</v>
      </c>
      <c r="K939" s="21"/>
      <c r="L939" s="48" t="s">
        <v>78</v>
      </c>
      <c r="M939" s="21"/>
      <c r="N939" s="22" t="s">
        <v>10</v>
      </c>
      <c r="O939" s="19"/>
      <c r="P939" s="22"/>
      <c r="Q939" s="38"/>
      <c r="R939" s="19"/>
      <c r="Y939" s="31"/>
      <c r="Z939" s="31"/>
      <c r="AC939" s="31"/>
    </row>
    <row r="940" spans="1:29" s="24" customFormat="1" ht="30" customHeight="1" x14ac:dyDescent="0.2">
      <c r="A940" s="22" t="s">
        <v>1029</v>
      </c>
      <c r="B940" s="38" t="s">
        <v>2227</v>
      </c>
      <c r="C940" s="22" t="s">
        <v>51</v>
      </c>
      <c r="D940" s="19"/>
      <c r="E940" s="47">
        <v>43749</v>
      </c>
      <c r="F940" s="47">
        <v>43752</v>
      </c>
      <c r="G940" s="47">
        <v>43763</v>
      </c>
      <c r="H940" s="47">
        <v>43777</v>
      </c>
      <c r="I940" s="47">
        <v>43798</v>
      </c>
      <c r="J940" s="61" t="s">
        <v>24</v>
      </c>
      <c r="K940" s="21"/>
      <c r="L940" s="48" t="s">
        <v>78</v>
      </c>
      <c r="M940" s="21"/>
      <c r="N940" s="22" t="s">
        <v>10</v>
      </c>
      <c r="O940" s="19"/>
      <c r="P940" s="22"/>
      <c r="Q940" s="38" t="s">
        <v>2527</v>
      </c>
      <c r="R940" s="19"/>
      <c r="Y940" s="31"/>
      <c r="Z940" s="31"/>
      <c r="AC940" s="31"/>
    </row>
    <row r="941" spans="1:29" s="24" customFormat="1" ht="30" customHeight="1" x14ac:dyDescent="0.2">
      <c r="A941" s="22" t="s">
        <v>1030</v>
      </c>
      <c r="B941" s="38" t="s">
        <v>2228</v>
      </c>
      <c r="C941" s="22" t="s">
        <v>51</v>
      </c>
      <c r="D941" s="19"/>
      <c r="E941" s="47">
        <v>43749</v>
      </c>
      <c r="F941" s="47">
        <v>43752</v>
      </c>
      <c r="G941" s="47">
        <v>43763</v>
      </c>
      <c r="H941" s="47">
        <v>43777</v>
      </c>
      <c r="I941" s="47">
        <v>43760</v>
      </c>
      <c r="J941" s="61" t="s">
        <v>12</v>
      </c>
      <c r="K941" s="21"/>
      <c r="L941" s="48" t="s">
        <v>78</v>
      </c>
      <c r="M941" s="21"/>
      <c r="N941" s="22" t="s">
        <v>10</v>
      </c>
      <c r="O941" s="19"/>
      <c r="P941" s="22"/>
      <c r="Q941" s="38"/>
      <c r="R941" s="19"/>
      <c r="Y941" s="31"/>
      <c r="Z941" s="31"/>
      <c r="AC941" s="31"/>
    </row>
    <row r="942" spans="1:29" s="24" customFormat="1" ht="30" customHeight="1" x14ac:dyDescent="0.2">
      <c r="A942" s="22" t="s">
        <v>1031</v>
      </c>
      <c r="B942" s="38" t="s">
        <v>2231</v>
      </c>
      <c r="C942" s="22" t="s">
        <v>51</v>
      </c>
      <c r="D942" s="19"/>
      <c r="E942" s="47">
        <v>43752</v>
      </c>
      <c r="F942" s="47">
        <v>43753</v>
      </c>
      <c r="G942" s="47">
        <v>43766</v>
      </c>
      <c r="H942" s="47">
        <v>43780</v>
      </c>
      <c r="I942" s="47">
        <v>43759</v>
      </c>
      <c r="J942" s="61" t="s">
        <v>12</v>
      </c>
      <c r="K942" s="21"/>
      <c r="L942" s="48" t="s">
        <v>78</v>
      </c>
      <c r="M942" s="21"/>
      <c r="N942" s="22" t="s">
        <v>19</v>
      </c>
      <c r="O942" s="19"/>
      <c r="P942" s="22"/>
      <c r="Q942" s="38"/>
      <c r="R942" s="19"/>
      <c r="Y942" s="31"/>
      <c r="Z942" s="31"/>
      <c r="AC942" s="31"/>
    </row>
    <row r="943" spans="1:29" s="24" customFormat="1" ht="30" customHeight="1" x14ac:dyDescent="0.2">
      <c r="A943" s="22" t="s">
        <v>1032</v>
      </c>
      <c r="B943" s="38" t="s">
        <v>2229</v>
      </c>
      <c r="C943" s="22" t="s">
        <v>51</v>
      </c>
      <c r="D943" s="19"/>
      <c r="E943" s="47">
        <v>43752</v>
      </c>
      <c r="F943" s="47">
        <v>43753</v>
      </c>
      <c r="G943" s="47">
        <v>43766</v>
      </c>
      <c r="H943" s="47">
        <v>43780</v>
      </c>
      <c r="I943" s="47">
        <v>43752</v>
      </c>
      <c r="J943" s="61" t="s">
        <v>12</v>
      </c>
      <c r="K943" s="21"/>
      <c r="L943" s="48" t="s">
        <v>78</v>
      </c>
      <c r="M943" s="21"/>
      <c r="N943" s="22" t="s">
        <v>13</v>
      </c>
      <c r="O943" s="19"/>
      <c r="P943" s="22" t="s">
        <v>62</v>
      </c>
      <c r="Q943" s="38"/>
      <c r="R943" s="19"/>
      <c r="Y943" s="31"/>
      <c r="Z943" s="31"/>
      <c r="AC943" s="31"/>
    </row>
    <row r="944" spans="1:29" s="24" customFormat="1" ht="30" customHeight="1" x14ac:dyDescent="0.2">
      <c r="A944" s="22" t="s">
        <v>1033</v>
      </c>
      <c r="B944" s="38" t="s">
        <v>2551</v>
      </c>
      <c r="C944" s="22" t="s">
        <v>51</v>
      </c>
      <c r="D944" s="19"/>
      <c r="E944" s="47">
        <v>43752</v>
      </c>
      <c r="F944" s="47">
        <v>43754</v>
      </c>
      <c r="G944" s="47">
        <v>43767</v>
      </c>
      <c r="H944" s="47">
        <v>43781</v>
      </c>
      <c r="I944" s="47">
        <v>43797</v>
      </c>
      <c r="J944" s="61" t="s">
        <v>24</v>
      </c>
      <c r="K944" s="21"/>
      <c r="L944" s="48" t="s">
        <v>78</v>
      </c>
      <c r="M944" s="21"/>
      <c r="N944" s="22" t="s">
        <v>10</v>
      </c>
      <c r="O944" s="19"/>
      <c r="P944" s="22"/>
      <c r="Q944" s="38" t="s">
        <v>2413</v>
      </c>
      <c r="R944" s="19"/>
      <c r="Y944" s="31"/>
      <c r="Z944" s="31"/>
      <c r="AC944" s="31"/>
    </row>
    <row r="945" spans="1:29" s="24" customFormat="1" ht="30" customHeight="1" x14ac:dyDescent="0.2">
      <c r="A945" s="22" t="s">
        <v>1034</v>
      </c>
      <c r="B945" s="38" t="s">
        <v>2230</v>
      </c>
      <c r="C945" s="22" t="s">
        <v>51</v>
      </c>
      <c r="D945" s="19"/>
      <c r="E945" s="47">
        <v>43753</v>
      </c>
      <c r="F945" s="47">
        <v>43754</v>
      </c>
      <c r="G945" s="47">
        <v>43767</v>
      </c>
      <c r="H945" s="47">
        <v>43781</v>
      </c>
      <c r="I945" s="47">
        <v>43754</v>
      </c>
      <c r="J945" s="67" t="s">
        <v>12</v>
      </c>
      <c r="K945" s="21"/>
      <c r="L945" s="48" t="s">
        <v>78</v>
      </c>
      <c r="M945" s="21"/>
      <c r="N945" s="22" t="s">
        <v>19</v>
      </c>
      <c r="O945" s="19"/>
      <c r="P945" s="22"/>
      <c r="Q945" s="38"/>
      <c r="R945" s="19"/>
      <c r="Y945" s="31"/>
      <c r="Z945" s="31"/>
      <c r="AC945" s="31"/>
    </row>
    <row r="946" spans="1:29" s="24" customFormat="1" ht="30" customHeight="1" x14ac:dyDescent="0.2">
      <c r="A946" s="22" t="s">
        <v>1035</v>
      </c>
      <c r="B946" s="38" t="s">
        <v>2232</v>
      </c>
      <c r="C946" s="22" t="s">
        <v>51</v>
      </c>
      <c r="D946" s="19"/>
      <c r="E946" s="47" t="s">
        <v>25</v>
      </c>
      <c r="F946" s="47" t="s">
        <v>25</v>
      </c>
      <c r="G946" s="47" t="s">
        <v>25</v>
      </c>
      <c r="H946" s="47" t="s">
        <v>25</v>
      </c>
      <c r="I946" s="47" t="s">
        <v>25</v>
      </c>
      <c r="J946" s="67" t="s">
        <v>25</v>
      </c>
      <c r="K946" s="21"/>
      <c r="L946" s="48" t="s">
        <v>79</v>
      </c>
      <c r="M946" s="21"/>
      <c r="N946" s="22" t="s">
        <v>25</v>
      </c>
      <c r="O946" s="19"/>
      <c r="P946" s="22"/>
      <c r="Q946" s="38" t="s">
        <v>2257</v>
      </c>
      <c r="R946" s="19"/>
      <c r="Y946" s="31"/>
      <c r="Z946" s="31"/>
      <c r="AC946" s="31"/>
    </row>
    <row r="947" spans="1:29" s="24" customFormat="1" ht="30" customHeight="1" x14ac:dyDescent="0.2">
      <c r="A947" s="22" t="s">
        <v>1036</v>
      </c>
      <c r="B947" s="38" t="s">
        <v>2233</v>
      </c>
      <c r="C947" s="22" t="s">
        <v>51</v>
      </c>
      <c r="D947" s="19"/>
      <c r="E947" s="47">
        <v>43753</v>
      </c>
      <c r="F947" s="47">
        <v>43754</v>
      </c>
      <c r="G947" s="47">
        <v>43767</v>
      </c>
      <c r="H947" s="47">
        <v>43781</v>
      </c>
      <c r="I947" s="47">
        <v>43780</v>
      </c>
      <c r="J947" s="67" t="s">
        <v>12</v>
      </c>
      <c r="K947" s="21"/>
      <c r="L947" s="48" t="s">
        <v>78</v>
      </c>
      <c r="M947" s="21"/>
      <c r="N947" s="22" t="s">
        <v>10</v>
      </c>
      <c r="O947" s="19"/>
      <c r="P947" s="22"/>
      <c r="Q947" s="38"/>
      <c r="R947" s="19"/>
      <c r="Y947" s="31"/>
      <c r="Z947" s="31"/>
      <c r="AC947" s="31"/>
    </row>
    <row r="948" spans="1:29" s="24" customFormat="1" ht="30" customHeight="1" x14ac:dyDescent="0.2">
      <c r="A948" s="22" t="s">
        <v>1037</v>
      </c>
      <c r="B948" s="38" t="s">
        <v>2237</v>
      </c>
      <c r="C948" s="22" t="s">
        <v>51</v>
      </c>
      <c r="D948" s="19"/>
      <c r="E948" s="47">
        <v>43753</v>
      </c>
      <c r="F948" s="47">
        <v>43754</v>
      </c>
      <c r="G948" s="47">
        <v>43767</v>
      </c>
      <c r="H948" s="47">
        <v>43781</v>
      </c>
      <c r="I948" s="47">
        <v>43774</v>
      </c>
      <c r="J948" s="67" t="s">
        <v>12</v>
      </c>
      <c r="K948" s="21"/>
      <c r="L948" s="48" t="s">
        <v>78</v>
      </c>
      <c r="M948" s="21"/>
      <c r="N948" s="22" t="s">
        <v>10</v>
      </c>
      <c r="O948" s="19"/>
      <c r="P948" s="22"/>
      <c r="Q948" s="38"/>
      <c r="R948" s="19"/>
      <c r="Y948" s="31"/>
      <c r="Z948" s="31"/>
      <c r="AC948" s="31"/>
    </row>
    <row r="949" spans="1:29" s="24" customFormat="1" ht="30" customHeight="1" x14ac:dyDescent="0.2">
      <c r="A949" s="22" t="s">
        <v>1038</v>
      </c>
      <c r="B949" s="38" t="s">
        <v>2234</v>
      </c>
      <c r="C949" s="22" t="s">
        <v>51</v>
      </c>
      <c r="D949" s="19"/>
      <c r="E949" s="47">
        <v>43753</v>
      </c>
      <c r="F949" s="47">
        <v>43754</v>
      </c>
      <c r="G949" s="47">
        <v>43767</v>
      </c>
      <c r="H949" s="47">
        <v>43781</v>
      </c>
      <c r="I949" s="47">
        <v>43774</v>
      </c>
      <c r="J949" s="67" t="s">
        <v>12</v>
      </c>
      <c r="K949" s="21"/>
      <c r="L949" s="48" t="s">
        <v>78</v>
      </c>
      <c r="M949" s="21"/>
      <c r="N949" s="22" t="s">
        <v>10</v>
      </c>
      <c r="O949" s="19"/>
      <c r="P949" s="22"/>
      <c r="Q949" s="38"/>
      <c r="R949" s="19"/>
      <c r="Y949" s="31"/>
      <c r="Z949" s="31"/>
      <c r="AC949" s="31"/>
    </row>
    <row r="950" spans="1:29" s="24" customFormat="1" ht="30" customHeight="1" x14ac:dyDescent="0.2">
      <c r="A950" s="22" t="s">
        <v>1039</v>
      </c>
      <c r="B950" s="38" t="s">
        <v>2235</v>
      </c>
      <c r="C950" s="22" t="s">
        <v>51</v>
      </c>
      <c r="D950" s="19"/>
      <c r="E950" s="47">
        <v>43753</v>
      </c>
      <c r="F950" s="47">
        <v>43754</v>
      </c>
      <c r="G950" s="47">
        <v>43767</v>
      </c>
      <c r="H950" s="47">
        <v>43781</v>
      </c>
      <c r="I950" s="47">
        <v>43762</v>
      </c>
      <c r="J950" s="67" t="s">
        <v>12</v>
      </c>
      <c r="K950" s="21"/>
      <c r="L950" s="48" t="s">
        <v>78</v>
      </c>
      <c r="M950" s="21"/>
      <c r="N950" s="22" t="s">
        <v>10</v>
      </c>
      <c r="O950" s="19"/>
      <c r="P950" s="22"/>
      <c r="Q950" s="38"/>
      <c r="R950" s="19"/>
      <c r="Y950" s="31"/>
      <c r="Z950" s="31"/>
      <c r="AC950" s="31"/>
    </row>
    <row r="951" spans="1:29" s="24" customFormat="1" ht="30" customHeight="1" x14ac:dyDescent="0.2">
      <c r="A951" s="22" t="s">
        <v>1040</v>
      </c>
      <c r="B951" s="38" t="s">
        <v>2236</v>
      </c>
      <c r="C951" s="22" t="s">
        <v>51</v>
      </c>
      <c r="D951" s="19"/>
      <c r="E951" s="47">
        <v>43753</v>
      </c>
      <c r="F951" s="47">
        <v>43754</v>
      </c>
      <c r="G951" s="47">
        <v>43767</v>
      </c>
      <c r="H951" s="47">
        <v>43781</v>
      </c>
      <c r="I951" s="47">
        <v>43774</v>
      </c>
      <c r="J951" s="67" t="s">
        <v>12</v>
      </c>
      <c r="K951" s="21"/>
      <c r="L951" s="48" t="s">
        <v>78</v>
      </c>
      <c r="M951" s="21"/>
      <c r="N951" s="22" t="s">
        <v>10</v>
      </c>
      <c r="O951" s="19"/>
      <c r="P951" s="22"/>
      <c r="Q951" s="38"/>
      <c r="R951" s="19"/>
      <c r="Y951" s="31"/>
      <c r="Z951" s="31"/>
      <c r="AC951" s="31"/>
    </row>
    <row r="952" spans="1:29" s="24" customFormat="1" ht="30" customHeight="1" x14ac:dyDescent="0.2">
      <c r="A952" s="22" t="s">
        <v>1041</v>
      </c>
      <c r="B952" s="38" t="s">
        <v>2238</v>
      </c>
      <c r="C952" s="22" t="s">
        <v>51</v>
      </c>
      <c r="D952" s="19"/>
      <c r="E952" s="47">
        <v>43753</v>
      </c>
      <c r="F952" s="47">
        <v>43754</v>
      </c>
      <c r="G952" s="47">
        <v>43767</v>
      </c>
      <c r="H952" s="47">
        <v>43781</v>
      </c>
      <c r="I952" s="47">
        <v>43768</v>
      </c>
      <c r="J952" s="67" t="s">
        <v>12</v>
      </c>
      <c r="K952" s="21"/>
      <c r="L952" s="48" t="s">
        <v>78</v>
      </c>
      <c r="M952" s="21"/>
      <c r="N952" s="22" t="s">
        <v>10</v>
      </c>
      <c r="O952" s="19"/>
      <c r="P952" s="22"/>
      <c r="Q952" s="38"/>
      <c r="R952" s="19"/>
      <c r="Y952" s="31"/>
      <c r="Z952" s="31"/>
      <c r="AC952" s="31"/>
    </row>
    <row r="953" spans="1:29" s="24" customFormat="1" ht="30" customHeight="1" x14ac:dyDescent="0.2">
      <c r="A953" s="22" t="s">
        <v>1042</v>
      </c>
      <c r="B953" s="38" t="s">
        <v>2239</v>
      </c>
      <c r="C953" s="22" t="s">
        <v>51</v>
      </c>
      <c r="D953" s="19"/>
      <c r="E953" s="47">
        <v>43753</v>
      </c>
      <c r="F953" s="47">
        <v>43754</v>
      </c>
      <c r="G953" s="47">
        <v>43767</v>
      </c>
      <c r="H953" s="47">
        <v>43781</v>
      </c>
      <c r="I953" s="47">
        <v>43775</v>
      </c>
      <c r="J953" s="67" t="s">
        <v>12</v>
      </c>
      <c r="K953" s="21"/>
      <c r="L953" s="48" t="s">
        <v>78</v>
      </c>
      <c r="M953" s="21"/>
      <c r="N953" s="22" t="s">
        <v>10</v>
      </c>
      <c r="O953" s="19"/>
      <c r="P953" s="22"/>
      <c r="Q953" s="38"/>
      <c r="R953" s="19"/>
      <c r="Y953" s="31"/>
      <c r="Z953" s="31"/>
      <c r="AC953" s="31"/>
    </row>
    <row r="954" spans="1:29" s="24" customFormat="1" ht="30" customHeight="1" x14ac:dyDescent="0.2">
      <c r="A954" s="22" t="s">
        <v>1043</v>
      </c>
      <c r="B954" s="38" t="s">
        <v>2240</v>
      </c>
      <c r="C954" s="22" t="s">
        <v>51</v>
      </c>
      <c r="D954" s="19"/>
      <c r="E954" s="47">
        <v>43752</v>
      </c>
      <c r="F954" s="47">
        <v>43753</v>
      </c>
      <c r="G954" s="47">
        <v>43766</v>
      </c>
      <c r="H954" s="47">
        <v>43780</v>
      </c>
      <c r="I954" s="47">
        <v>43780</v>
      </c>
      <c r="J954" s="67" t="s">
        <v>12</v>
      </c>
      <c r="K954" s="21"/>
      <c r="L954" s="48" t="s">
        <v>78</v>
      </c>
      <c r="M954" s="21"/>
      <c r="N954" s="22" t="s">
        <v>13</v>
      </c>
      <c r="O954" s="19"/>
      <c r="P954" s="22"/>
      <c r="Q954" s="38" t="s">
        <v>2356</v>
      </c>
      <c r="R954" s="19"/>
      <c r="Y954" s="31"/>
      <c r="Z954" s="31"/>
      <c r="AC954" s="31"/>
    </row>
    <row r="955" spans="1:29" s="24" customFormat="1" ht="30" customHeight="1" x14ac:dyDescent="0.2">
      <c r="A955" s="22" t="s">
        <v>1044</v>
      </c>
      <c r="B955" s="38" t="s">
        <v>2249</v>
      </c>
      <c r="C955" s="22" t="s">
        <v>51</v>
      </c>
      <c r="D955" s="19"/>
      <c r="E955" s="47">
        <v>43755</v>
      </c>
      <c r="F955" s="47">
        <v>43756</v>
      </c>
      <c r="G955" s="47">
        <v>43769</v>
      </c>
      <c r="H955" s="47">
        <v>43783</v>
      </c>
      <c r="I955" s="47">
        <v>43773</v>
      </c>
      <c r="J955" s="67" t="s">
        <v>12</v>
      </c>
      <c r="K955" s="48" t="s">
        <v>74</v>
      </c>
      <c r="L955" s="48" t="s">
        <v>78</v>
      </c>
      <c r="M955" s="21"/>
      <c r="N955" s="22" t="s">
        <v>10</v>
      </c>
      <c r="O955" s="19"/>
      <c r="P955" s="22"/>
      <c r="Q955" s="38"/>
      <c r="R955" s="19"/>
      <c r="Y955" s="31"/>
      <c r="Z955" s="31"/>
      <c r="AC955" s="31"/>
    </row>
    <row r="956" spans="1:29" s="24" customFormat="1" ht="30" customHeight="1" x14ac:dyDescent="0.2">
      <c r="A956" s="22" t="s">
        <v>1045</v>
      </c>
      <c r="B956" s="38" t="s">
        <v>2250</v>
      </c>
      <c r="C956" s="22" t="s">
        <v>51</v>
      </c>
      <c r="D956" s="47">
        <v>43755</v>
      </c>
      <c r="E956" s="47">
        <v>43755</v>
      </c>
      <c r="F956" s="47">
        <v>43756</v>
      </c>
      <c r="G956" s="47">
        <v>43769</v>
      </c>
      <c r="H956" s="47">
        <v>43783</v>
      </c>
      <c r="I956" s="47">
        <v>43760</v>
      </c>
      <c r="J956" s="67" t="s">
        <v>12</v>
      </c>
      <c r="K956" s="48" t="s">
        <v>74</v>
      </c>
      <c r="L956" s="48" t="s">
        <v>78</v>
      </c>
      <c r="M956" s="21"/>
      <c r="N956" s="22" t="s">
        <v>10</v>
      </c>
      <c r="O956" s="19"/>
      <c r="P956" s="22"/>
      <c r="Q956" s="38"/>
      <c r="R956" s="19"/>
      <c r="Y956" s="31"/>
      <c r="Z956" s="31"/>
      <c r="AC956" s="31"/>
    </row>
    <row r="957" spans="1:29" s="24" customFormat="1" ht="30" customHeight="1" x14ac:dyDescent="0.2">
      <c r="A957" s="22" t="s">
        <v>1046</v>
      </c>
      <c r="B957" s="38" t="s">
        <v>2251</v>
      </c>
      <c r="C957" s="22" t="s">
        <v>51</v>
      </c>
      <c r="D957" s="47">
        <v>43755</v>
      </c>
      <c r="E957" s="47">
        <v>43755</v>
      </c>
      <c r="F957" s="47">
        <v>43756</v>
      </c>
      <c r="G957" s="47">
        <v>43769</v>
      </c>
      <c r="H957" s="47">
        <v>43783</v>
      </c>
      <c r="I957" s="47">
        <v>43780</v>
      </c>
      <c r="J957" s="67" t="s">
        <v>12</v>
      </c>
      <c r="K957" s="48" t="s">
        <v>74</v>
      </c>
      <c r="L957" s="48" t="s">
        <v>78</v>
      </c>
      <c r="M957" s="21"/>
      <c r="N957" s="22" t="s">
        <v>10</v>
      </c>
      <c r="O957" s="19"/>
      <c r="P957" s="22"/>
      <c r="Q957" s="38"/>
      <c r="R957" s="19"/>
      <c r="Y957" s="31"/>
      <c r="Z957" s="31"/>
      <c r="AC957" s="31"/>
    </row>
    <row r="958" spans="1:29" s="24" customFormat="1" ht="30" customHeight="1" x14ac:dyDescent="0.2">
      <c r="A958" s="22" t="s">
        <v>1047</v>
      </c>
      <c r="B958" s="38" t="s">
        <v>2252</v>
      </c>
      <c r="C958" s="22" t="s">
        <v>51</v>
      </c>
      <c r="D958" s="47">
        <v>43755</v>
      </c>
      <c r="E958" s="47">
        <v>43755</v>
      </c>
      <c r="F958" s="47">
        <v>43756</v>
      </c>
      <c r="G958" s="47">
        <v>43769</v>
      </c>
      <c r="H958" s="47">
        <v>43783</v>
      </c>
      <c r="I958" s="47">
        <v>43781</v>
      </c>
      <c r="J958" s="67" t="s">
        <v>12</v>
      </c>
      <c r="K958" s="48" t="s">
        <v>74</v>
      </c>
      <c r="L958" s="48" t="s">
        <v>78</v>
      </c>
      <c r="M958" s="21"/>
      <c r="N958" s="22" t="s">
        <v>10</v>
      </c>
      <c r="O958" s="19"/>
      <c r="P958" s="22"/>
      <c r="Q958" s="38"/>
      <c r="R958" s="19"/>
      <c r="Y958" s="31"/>
      <c r="Z958" s="31"/>
      <c r="AC958" s="31"/>
    </row>
    <row r="959" spans="1:29" s="24" customFormat="1" ht="30" customHeight="1" x14ac:dyDescent="0.2">
      <c r="A959" s="22" t="s">
        <v>1048</v>
      </c>
      <c r="B959" s="38" t="s">
        <v>2254</v>
      </c>
      <c r="C959" s="22" t="s">
        <v>51</v>
      </c>
      <c r="D959" s="19"/>
      <c r="E959" s="47">
        <v>43756</v>
      </c>
      <c r="F959" s="47">
        <v>43759</v>
      </c>
      <c r="G959" s="47">
        <v>43770</v>
      </c>
      <c r="H959" s="47">
        <v>43784</v>
      </c>
      <c r="I959" s="47">
        <v>43760</v>
      </c>
      <c r="J959" s="67" t="s">
        <v>12</v>
      </c>
      <c r="K959" s="48" t="s">
        <v>74</v>
      </c>
      <c r="L959" s="48" t="s">
        <v>78</v>
      </c>
      <c r="M959" s="21"/>
      <c r="N959" s="22" t="s">
        <v>10</v>
      </c>
      <c r="O959" s="19"/>
      <c r="P959" s="22"/>
      <c r="Q959" s="38"/>
      <c r="R959" s="19"/>
      <c r="Y959" s="31"/>
      <c r="Z959" s="31"/>
      <c r="AC959" s="31"/>
    </row>
    <row r="960" spans="1:29" s="24" customFormat="1" ht="30" customHeight="1" x14ac:dyDescent="0.2">
      <c r="A960" s="22" t="s">
        <v>1049</v>
      </c>
      <c r="B960" s="38" t="s">
        <v>2255</v>
      </c>
      <c r="C960" s="22" t="s">
        <v>51</v>
      </c>
      <c r="D960" s="19"/>
      <c r="E960" s="47">
        <v>43756</v>
      </c>
      <c r="F960" s="47">
        <v>43759</v>
      </c>
      <c r="G960" s="47">
        <v>43770</v>
      </c>
      <c r="H960" s="47">
        <v>43784</v>
      </c>
      <c r="I960" s="47">
        <v>43776</v>
      </c>
      <c r="J960" s="67" t="s">
        <v>12</v>
      </c>
      <c r="K960" s="48" t="s">
        <v>74</v>
      </c>
      <c r="L960" s="48" t="s">
        <v>78</v>
      </c>
      <c r="M960" s="21"/>
      <c r="N960" s="22" t="s">
        <v>11</v>
      </c>
      <c r="O960" s="19"/>
      <c r="P960" s="22" t="s">
        <v>70</v>
      </c>
      <c r="Q960" s="38"/>
      <c r="R960" s="19"/>
      <c r="Y960" s="31"/>
      <c r="Z960" s="31"/>
      <c r="AC960" s="31"/>
    </row>
    <row r="961" spans="1:29" s="24" customFormat="1" ht="30" customHeight="1" x14ac:dyDescent="0.2">
      <c r="A961" s="22" t="s">
        <v>1050</v>
      </c>
      <c r="B961" s="38" t="s">
        <v>2256</v>
      </c>
      <c r="C961" s="22" t="s">
        <v>51</v>
      </c>
      <c r="D961" s="19"/>
      <c r="E961" s="47">
        <v>43759</v>
      </c>
      <c r="F961" s="47">
        <v>43760</v>
      </c>
      <c r="G961" s="47">
        <v>43773</v>
      </c>
      <c r="H961" s="47">
        <v>43787</v>
      </c>
      <c r="I961" s="47">
        <v>43781</v>
      </c>
      <c r="J961" s="67" t="s">
        <v>12</v>
      </c>
      <c r="K961" s="48" t="s">
        <v>74</v>
      </c>
      <c r="L961" s="48" t="s">
        <v>78</v>
      </c>
      <c r="M961" s="21"/>
      <c r="N961" s="22" t="s">
        <v>10</v>
      </c>
      <c r="O961" s="22" t="s">
        <v>74</v>
      </c>
      <c r="P961" s="22"/>
      <c r="Q961" s="38"/>
      <c r="R961" s="19"/>
      <c r="Y961" s="31"/>
      <c r="Z961" s="31"/>
      <c r="AC961" s="31"/>
    </row>
    <row r="962" spans="1:29" s="24" customFormat="1" ht="30" customHeight="1" x14ac:dyDescent="0.2">
      <c r="A962" s="22" t="s">
        <v>1051</v>
      </c>
      <c r="B962" s="38" t="s">
        <v>2258</v>
      </c>
      <c r="C962" s="22" t="s">
        <v>51</v>
      </c>
      <c r="D962" s="19"/>
      <c r="E962" s="47">
        <v>43759</v>
      </c>
      <c r="F962" s="47">
        <v>43760</v>
      </c>
      <c r="G962" s="47">
        <v>43773</v>
      </c>
      <c r="H962" s="47">
        <v>43787</v>
      </c>
      <c r="I962" s="47">
        <v>43783</v>
      </c>
      <c r="J962" s="61" t="s">
        <v>12</v>
      </c>
      <c r="K962" s="21"/>
      <c r="L962" s="48" t="s">
        <v>78</v>
      </c>
      <c r="M962" s="21"/>
      <c r="N962" s="22" t="s">
        <v>10</v>
      </c>
      <c r="O962" s="19"/>
      <c r="P962" s="22"/>
      <c r="Q962" s="38"/>
      <c r="R962" s="19"/>
      <c r="Y962" s="31"/>
      <c r="Z962" s="31"/>
      <c r="AC962" s="31"/>
    </row>
    <row r="963" spans="1:29" s="24" customFormat="1" ht="30" customHeight="1" x14ac:dyDescent="0.2">
      <c r="A963" s="22" t="s">
        <v>1052</v>
      </c>
      <c r="B963" s="38" t="s">
        <v>2259</v>
      </c>
      <c r="C963" s="22" t="s">
        <v>51</v>
      </c>
      <c r="D963" s="19"/>
      <c r="E963" s="47">
        <v>43759</v>
      </c>
      <c r="F963" s="47">
        <v>43760</v>
      </c>
      <c r="G963" s="47">
        <v>43773</v>
      </c>
      <c r="H963" s="47">
        <v>43787</v>
      </c>
      <c r="I963" s="47">
        <v>43784</v>
      </c>
      <c r="J963" s="67" t="s">
        <v>12</v>
      </c>
      <c r="K963" s="21"/>
      <c r="L963" s="48" t="s">
        <v>78</v>
      </c>
      <c r="M963" s="21"/>
      <c r="N963" s="22" t="s">
        <v>11</v>
      </c>
      <c r="O963" s="19"/>
      <c r="P963" s="22" t="s">
        <v>23</v>
      </c>
      <c r="Q963" s="38"/>
      <c r="R963" s="19"/>
      <c r="Y963" s="31"/>
      <c r="Z963" s="31"/>
      <c r="AC963" s="31"/>
    </row>
    <row r="964" spans="1:29" s="24" customFormat="1" ht="30" customHeight="1" x14ac:dyDescent="0.2">
      <c r="A964" s="22" t="s">
        <v>1053</v>
      </c>
      <c r="B964" s="38" t="s">
        <v>2260</v>
      </c>
      <c r="C964" s="22" t="s">
        <v>51</v>
      </c>
      <c r="D964" s="19"/>
      <c r="E964" s="47">
        <v>43759</v>
      </c>
      <c r="F964" s="47">
        <v>43760</v>
      </c>
      <c r="G964" s="47">
        <v>43773</v>
      </c>
      <c r="H964" s="47">
        <v>43787</v>
      </c>
      <c r="I964" s="47">
        <v>43767</v>
      </c>
      <c r="J964" s="67" t="s">
        <v>12</v>
      </c>
      <c r="K964" s="21"/>
      <c r="L964" s="48" t="s">
        <v>78</v>
      </c>
      <c r="M964" s="21"/>
      <c r="N964" s="22" t="s">
        <v>10</v>
      </c>
      <c r="O964" s="19"/>
      <c r="P964" s="22"/>
      <c r="Q964" s="38"/>
      <c r="R964" s="19"/>
      <c r="Y964" s="31"/>
      <c r="Z964" s="31"/>
      <c r="AC964" s="31"/>
    </row>
    <row r="965" spans="1:29" s="24" customFormat="1" ht="30" customHeight="1" x14ac:dyDescent="0.2">
      <c r="A965" s="22" t="s">
        <v>1054</v>
      </c>
      <c r="B965" s="38" t="s">
        <v>2261</v>
      </c>
      <c r="C965" s="22" t="s">
        <v>51</v>
      </c>
      <c r="D965" s="19"/>
      <c r="E965" s="47">
        <v>43759</v>
      </c>
      <c r="F965" s="47">
        <v>43760</v>
      </c>
      <c r="G965" s="47">
        <v>43773</v>
      </c>
      <c r="H965" s="47">
        <v>43787</v>
      </c>
      <c r="I965" s="47">
        <v>43760</v>
      </c>
      <c r="J965" s="67" t="s">
        <v>12</v>
      </c>
      <c r="K965" s="21"/>
      <c r="L965" s="48" t="s">
        <v>78</v>
      </c>
      <c r="M965" s="21"/>
      <c r="N965" s="22" t="s">
        <v>10</v>
      </c>
      <c r="O965" s="19"/>
      <c r="P965" s="22"/>
      <c r="Q965" s="38"/>
      <c r="R965" s="19"/>
      <c r="Y965" s="31"/>
      <c r="Z965" s="31"/>
      <c r="AC965" s="31"/>
    </row>
    <row r="966" spans="1:29" s="24" customFormat="1" ht="30" customHeight="1" x14ac:dyDescent="0.2">
      <c r="A966" s="22" t="s">
        <v>1055</v>
      </c>
      <c r="B966" s="38" t="s">
        <v>2262</v>
      </c>
      <c r="C966" s="22" t="s">
        <v>51</v>
      </c>
      <c r="D966" s="19"/>
      <c r="E966" s="47">
        <v>43759</v>
      </c>
      <c r="F966" s="47">
        <v>43760</v>
      </c>
      <c r="G966" s="47">
        <v>43773</v>
      </c>
      <c r="H966" s="47">
        <v>43787</v>
      </c>
      <c r="I966" s="47">
        <v>43763</v>
      </c>
      <c r="J966" s="67" t="s">
        <v>12</v>
      </c>
      <c r="K966" s="21"/>
      <c r="L966" s="48" t="s">
        <v>78</v>
      </c>
      <c r="M966" s="21"/>
      <c r="N966" s="22" t="s">
        <v>10</v>
      </c>
      <c r="O966" s="19"/>
      <c r="P966" s="22"/>
      <c r="Q966" s="38"/>
      <c r="R966" s="19"/>
      <c r="Y966" s="31"/>
      <c r="Z966" s="31"/>
      <c r="AC966" s="31"/>
    </row>
    <row r="967" spans="1:29" s="24" customFormat="1" ht="30" customHeight="1" x14ac:dyDescent="0.2">
      <c r="A967" s="22" t="s">
        <v>1056</v>
      </c>
      <c r="B967" s="38" t="s">
        <v>2263</v>
      </c>
      <c r="C967" s="22" t="s">
        <v>51</v>
      </c>
      <c r="D967" s="19"/>
      <c r="E967" s="47">
        <v>43759</v>
      </c>
      <c r="F967" s="47">
        <v>43760</v>
      </c>
      <c r="G967" s="47">
        <v>43773</v>
      </c>
      <c r="H967" s="47">
        <v>43787</v>
      </c>
      <c r="I967" s="47">
        <v>43768</v>
      </c>
      <c r="J967" s="67" t="s">
        <v>12</v>
      </c>
      <c r="K967" s="21"/>
      <c r="L967" s="48" t="s">
        <v>78</v>
      </c>
      <c r="M967" s="21"/>
      <c r="N967" s="22" t="s">
        <v>11</v>
      </c>
      <c r="O967" s="19"/>
      <c r="P967" s="22" t="s">
        <v>70</v>
      </c>
      <c r="Q967" s="38"/>
      <c r="R967" s="19"/>
      <c r="Y967" s="31"/>
      <c r="Z967" s="31"/>
      <c r="AC967" s="31"/>
    </row>
    <row r="968" spans="1:29" s="24" customFormat="1" ht="30" customHeight="1" x14ac:dyDescent="0.2">
      <c r="A968" s="22" t="s">
        <v>1057</v>
      </c>
      <c r="B968" s="38" t="s">
        <v>2264</v>
      </c>
      <c r="C968" s="22" t="s">
        <v>51</v>
      </c>
      <c r="D968" s="19"/>
      <c r="E968" s="47">
        <v>43760</v>
      </c>
      <c r="F968" s="47">
        <v>43761</v>
      </c>
      <c r="G968" s="47">
        <v>43774</v>
      </c>
      <c r="H968" s="47">
        <v>43788</v>
      </c>
      <c r="I968" s="47">
        <v>43774</v>
      </c>
      <c r="J968" s="67" t="s">
        <v>12</v>
      </c>
      <c r="K968" s="21"/>
      <c r="L968" s="48" t="s">
        <v>78</v>
      </c>
      <c r="M968" s="21"/>
      <c r="N968" s="22" t="s">
        <v>19</v>
      </c>
      <c r="O968" s="19"/>
      <c r="P968" s="22"/>
      <c r="Q968" s="38"/>
      <c r="R968" s="19"/>
      <c r="Y968" s="31"/>
      <c r="Z968" s="31"/>
      <c r="AC968" s="31"/>
    </row>
    <row r="969" spans="1:29" s="24" customFormat="1" ht="30" customHeight="1" x14ac:dyDescent="0.2">
      <c r="A969" s="22" t="s">
        <v>1058</v>
      </c>
      <c r="B969" s="38" t="s">
        <v>2552</v>
      </c>
      <c r="C969" s="22" t="s">
        <v>51</v>
      </c>
      <c r="D969" s="19"/>
      <c r="E969" s="47">
        <v>43760</v>
      </c>
      <c r="F969" s="47">
        <v>43761</v>
      </c>
      <c r="G969" s="47">
        <v>43774</v>
      </c>
      <c r="H969" s="47">
        <v>43788</v>
      </c>
      <c r="I969" s="47">
        <v>43762</v>
      </c>
      <c r="J969" s="67" t="s">
        <v>12</v>
      </c>
      <c r="K969" s="21"/>
      <c r="L969" s="48" t="s">
        <v>78</v>
      </c>
      <c r="M969" s="21"/>
      <c r="N969" s="22" t="s">
        <v>10</v>
      </c>
      <c r="O969" s="19"/>
      <c r="P969" s="22"/>
      <c r="Q969" s="38"/>
      <c r="R969" s="19"/>
      <c r="Y969" s="31"/>
      <c r="Z969" s="31"/>
      <c r="AC969" s="31"/>
    </row>
    <row r="970" spans="1:29" s="24" customFormat="1" ht="30" customHeight="1" x14ac:dyDescent="0.2">
      <c r="A970" s="22" t="s">
        <v>1059</v>
      </c>
      <c r="B970" s="38" t="s">
        <v>2265</v>
      </c>
      <c r="C970" s="22" t="s">
        <v>51</v>
      </c>
      <c r="D970" s="19"/>
      <c r="E970" s="47">
        <v>43760</v>
      </c>
      <c r="F970" s="47">
        <v>43761</v>
      </c>
      <c r="G970" s="47">
        <v>43774</v>
      </c>
      <c r="H970" s="47">
        <v>43788</v>
      </c>
      <c r="I970" s="47">
        <v>43788</v>
      </c>
      <c r="J970" s="67" t="s">
        <v>12</v>
      </c>
      <c r="K970" s="21"/>
      <c r="L970" s="48" t="s">
        <v>78</v>
      </c>
      <c r="M970" s="21"/>
      <c r="N970" s="22" t="s">
        <v>10</v>
      </c>
      <c r="O970" s="19"/>
      <c r="P970" s="22"/>
      <c r="Q970" s="38"/>
      <c r="R970" s="19"/>
      <c r="Y970" s="31"/>
      <c r="Z970" s="31"/>
      <c r="AC970" s="31"/>
    </row>
    <row r="971" spans="1:29" s="24" customFormat="1" ht="30" customHeight="1" x14ac:dyDescent="0.2">
      <c r="A971" s="22" t="s">
        <v>1060</v>
      </c>
      <c r="B971" s="38" t="s">
        <v>2266</v>
      </c>
      <c r="C971" s="22" t="s">
        <v>51</v>
      </c>
      <c r="D971" s="19"/>
      <c r="E971" s="47">
        <v>43761</v>
      </c>
      <c r="F971" s="47">
        <v>43762</v>
      </c>
      <c r="G971" s="47">
        <v>43775</v>
      </c>
      <c r="H971" s="47">
        <v>43789</v>
      </c>
      <c r="I971" s="47">
        <v>43780</v>
      </c>
      <c r="J971" s="67" t="s">
        <v>12</v>
      </c>
      <c r="K971" s="21"/>
      <c r="L971" s="48" t="s">
        <v>78</v>
      </c>
      <c r="M971" s="21"/>
      <c r="N971" s="22" t="s">
        <v>13</v>
      </c>
      <c r="O971" s="19"/>
      <c r="P971" s="22"/>
      <c r="Q971" s="38" t="s">
        <v>2356</v>
      </c>
      <c r="R971" s="19"/>
      <c r="Y971" s="31"/>
      <c r="Z971" s="31"/>
      <c r="AC971" s="31"/>
    </row>
    <row r="972" spans="1:29" s="24" customFormat="1" ht="30" customHeight="1" x14ac:dyDescent="0.2">
      <c r="A972" s="22" t="s">
        <v>1061</v>
      </c>
      <c r="B972" s="38" t="s">
        <v>2267</v>
      </c>
      <c r="C972" s="22" t="s">
        <v>51</v>
      </c>
      <c r="D972" s="19"/>
      <c r="E972" s="47">
        <v>43766</v>
      </c>
      <c r="F972" s="47">
        <v>43767</v>
      </c>
      <c r="G972" s="47">
        <v>43780</v>
      </c>
      <c r="H972" s="47">
        <v>43794</v>
      </c>
      <c r="I972" s="47">
        <v>43784</v>
      </c>
      <c r="J972" s="67" t="s">
        <v>12</v>
      </c>
      <c r="K972" s="21"/>
      <c r="L972" s="48" t="s">
        <v>78</v>
      </c>
      <c r="M972" s="21"/>
      <c r="N972" s="22" t="s">
        <v>10</v>
      </c>
      <c r="O972" s="19"/>
      <c r="P972" s="22"/>
      <c r="Q972" s="38" t="s">
        <v>2331</v>
      </c>
      <c r="R972" s="19"/>
      <c r="Y972" s="31"/>
      <c r="Z972" s="31"/>
      <c r="AC972" s="31"/>
    </row>
    <row r="973" spans="1:29" s="24" customFormat="1" ht="30" customHeight="1" x14ac:dyDescent="0.2">
      <c r="A973" s="22" t="s">
        <v>1062</v>
      </c>
      <c r="B973" s="38" t="s">
        <v>2268</v>
      </c>
      <c r="C973" s="22" t="s">
        <v>51</v>
      </c>
      <c r="D973" s="19"/>
      <c r="E973" s="47">
        <v>43761</v>
      </c>
      <c r="F973" s="47">
        <v>43762</v>
      </c>
      <c r="G973" s="47">
        <v>43775</v>
      </c>
      <c r="H973" s="47">
        <v>43789</v>
      </c>
      <c r="I973" s="47">
        <v>43788</v>
      </c>
      <c r="J973" s="67" t="s">
        <v>12</v>
      </c>
      <c r="K973" s="21"/>
      <c r="L973" s="48" t="s">
        <v>78</v>
      </c>
      <c r="M973" s="21"/>
      <c r="N973" s="22" t="s">
        <v>19</v>
      </c>
      <c r="O973" s="19"/>
      <c r="P973" s="22"/>
      <c r="Q973" s="38"/>
      <c r="R973" s="19"/>
      <c r="Y973" s="31"/>
      <c r="Z973" s="31"/>
      <c r="AC973" s="31"/>
    </row>
    <row r="974" spans="1:29" s="24" customFormat="1" ht="30" customHeight="1" x14ac:dyDescent="0.2">
      <c r="A974" s="22" t="s">
        <v>1063</v>
      </c>
      <c r="B974" s="38" t="s">
        <v>2269</v>
      </c>
      <c r="C974" s="22" t="s">
        <v>51</v>
      </c>
      <c r="D974" s="19"/>
      <c r="E974" s="47">
        <v>43762</v>
      </c>
      <c r="F974" s="47">
        <v>43763</v>
      </c>
      <c r="G974" s="47">
        <v>43776</v>
      </c>
      <c r="H974" s="47">
        <v>43790</v>
      </c>
      <c r="I974" s="47">
        <v>43782</v>
      </c>
      <c r="J974" s="67" t="s">
        <v>12</v>
      </c>
      <c r="K974" s="21"/>
      <c r="L974" s="48" t="s">
        <v>78</v>
      </c>
      <c r="M974" s="21"/>
      <c r="N974" s="22" t="s">
        <v>10</v>
      </c>
      <c r="O974" s="19"/>
      <c r="P974" s="22"/>
      <c r="Q974" s="38"/>
      <c r="R974" s="19"/>
      <c r="Y974" s="31"/>
      <c r="Z974" s="31"/>
      <c r="AC974" s="31"/>
    </row>
    <row r="975" spans="1:29" s="24" customFormat="1" ht="30" customHeight="1" x14ac:dyDescent="0.2">
      <c r="A975" s="22" t="s">
        <v>1064</v>
      </c>
      <c r="B975" s="38" t="s">
        <v>2270</v>
      </c>
      <c r="C975" s="22" t="s">
        <v>51</v>
      </c>
      <c r="D975" s="19"/>
      <c r="E975" s="47">
        <v>43762</v>
      </c>
      <c r="F975" s="47">
        <v>43763</v>
      </c>
      <c r="G975" s="47">
        <v>43776</v>
      </c>
      <c r="H975" s="47">
        <v>43790</v>
      </c>
      <c r="I975" s="47">
        <v>43762</v>
      </c>
      <c r="J975" s="67" t="s">
        <v>12</v>
      </c>
      <c r="K975" s="21"/>
      <c r="L975" s="48" t="s">
        <v>78</v>
      </c>
      <c r="M975" s="21"/>
      <c r="N975" s="22" t="s">
        <v>19</v>
      </c>
      <c r="O975" s="19"/>
      <c r="P975" s="22"/>
      <c r="Q975" s="38"/>
      <c r="R975" s="19"/>
      <c r="Y975" s="31"/>
      <c r="Z975" s="31"/>
      <c r="AC975" s="31"/>
    </row>
    <row r="976" spans="1:29" s="24" customFormat="1" ht="30" customHeight="1" x14ac:dyDescent="0.2">
      <c r="A976" s="22" t="s">
        <v>1065</v>
      </c>
      <c r="B976" s="38" t="s">
        <v>2271</v>
      </c>
      <c r="C976" s="22" t="s">
        <v>51</v>
      </c>
      <c r="D976" s="19"/>
      <c r="E976" s="47">
        <v>43762</v>
      </c>
      <c r="F976" s="47">
        <v>43763</v>
      </c>
      <c r="G976" s="47">
        <v>43776</v>
      </c>
      <c r="H976" s="47">
        <v>43790</v>
      </c>
      <c r="I976" s="47">
        <v>43784</v>
      </c>
      <c r="J976" s="67" t="s">
        <v>12</v>
      </c>
      <c r="K976" s="21"/>
      <c r="L976" s="48" t="s">
        <v>78</v>
      </c>
      <c r="M976" s="21"/>
      <c r="N976" s="22" t="s">
        <v>19</v>
      </c>
      <c r="O976" s="19"/>
      <c r="P976" s="22"/>
      <c r="Q976" s="38"/>
      <c r="R976" s="19"/>
      <c r="Y976" s="31"/>
      <c r="Z976" s="31"/>
      <c r="AC976" s="31"/>
    </row>
    <row r="977" spans="1:29" s="24" customFormat="1" ht="30" customHeight="1" x14ac:dyDescent="0.2">
      <c r="A977" s="22" t="s">
        <v>1066</v>
      </c>
      <c r="B977" s="38" t="s">
        <v>2272</v>
      </c>
      <c r="C977" s="22" t="s">
        <v>51</v>
      </c>
      <c r="D977" s="19"/>
      <c r="E977" s="47">
        <v>43762</v>
      </c>
      <c r="F977" s="47">
        <v>43763</v>
      </c>
      <c r="G977" s="47">
        <v>43776</v>
      </c>
      <c r="H977" s="47">
        <v>43790</v>
      </c>
      <c r="I977" s="47">
        <v>43762</v>
      </c>
      <c r="J977" s="67" t="s">
        <v>12</v>
      </c>
      <c r="K977" s="21"/>
      <c r="L977" s="48" t="s">
        <v>78</v>
      </c>
      <c r="M977" s="21"/>
      <c r="N977" s="22" t="s">
        <v>10</v>
      </c>
      <c r="O977" s="19"/>
      <c r="P977" s="22"/>
      <c r="Q977" s="38"/>
      <c r="R977" s="19"/>
      <c r="Y977" s="31"/>
      <c r="Z977" s="31"/>
      <c r="AC977" s="31"/>
    </row>
    <row r="978" spans="1:29" s="24" customFormat="1" ht="30" customHeight="1" x14ac:dyDescent="0.2">
      <c r="A978" s="22" t="s">
        <v>1067</v>
      </c>
      <c r="B978" s="38" t="s">
        <v>2273</v>
      </c>
      <c r="C978" s="22" t="s">
        <v>51</v>
      </c>
      <c r="D978" s="19"/>
      <c r="E978" s="47">
        <v>43762</v>
      </c>
      <c r="F978" s="47">
        <v>43763</v>
      </c>
      <c r="G978" s="47">
        <v>43776</v>
      </c>
      <c r="H978" s="47">
        <v>43790</v>
      </c>
      <c r="I978" s="47">
        <v>43777</v>
      </c>
      <c r="J978" s="67" t="s">
        <v>12</v>
      </c>
      <c r="K978" s="21"/>
      <c r="L978" s="48" t="s">
        <v>78</v>
      </c>
      <c r="M978" s="21"/>
      <c r="N978" s="22" t="s">
        <v>10</v>
      </c>
      <c r="O978" s="19"/>
      <c r="P978" s="22"/>
      <c r="Q978" s="38"/>
      <c r="R978" s="19"/>
      <c r="Y978" s="31"/>
      <c r="Z978" s="31"/>
      <c r="AC978" s="31"/>
    </row>
    <row r="979" spans="1:29" s="24" customFormat="1" ht="30" customHeight="1" x14ac:dyDescent="0.2">
      <c r="A979" s="22" t="s">
        <v>1068</v>
      </c>
      <c r="B979" s="38" t="s">
        <v>2274</v>
      </c>
      <c r="C979" s="22" t="s">
        <v>51</v>
      </c>
      <c r="D979" s="19"/>
      <c r="E979" s="47">
        <v>43762</v>
      </c>
      <c r="F979" s="47">
        <v>43763</v>
      </c>
      <c r="G979" s="47">
        <v>43776</v>
      </c>
      <c r="H979" s="47">
        <v>43790</v>
      </c>
      <c r="I979" s="47">
        <v>43780</v>
      </c>
      <c r="J979" s="67" t="s">
        <v>12</v>
      </c>
      <c r="K979" s="21"/>
      <c r="L979" s="48" t="s">
        <v>78</v>
      </c>
      <c r="M979" s="21"/>
      <c r="N979" s="22" t="s">
        <v>13</v>
      </c>
      <c r="O979" s="19"/>
      <c r="P979" s="22"/>
      <c r="Q979" s="38" t="s">
        <v>2356</v>
      </c>
      <c r="R979" s="19"/>
      <c r="Y979" s="31"/>
      <c r="Z979" s="31"/>
      <c r="AC979" s="31"/>
    </row>
    <row r="980" spans="1:29" s="24" customFormat="1" ht="30" customHeight="1" x14ac:dyDescent="0.2">
      <c r="A980" s="22" t="s">
        <v>1069</v>
      </c>
      <c r="B980" s="38" t="s">
        <v>2276</v>
      </c>
      <c r="C980" s="22" t="s">
        <v>51</v>
      </c>
      <c r="D980" s="19"/>
      <c r="E980" s="47" t="s">
        <v>25</v>
      </c>
      <c r="F980" s="47" t="s">
        <v>25</v>
      </c>
      <c r="G980" s="47" t="s">
        <v>25</v>
      </c>
      <c r="H980" s="47" t="s">
        <v>25</v>
      </c>
      <c r="I980" s="47" t="s">
        <v>25</v>
      </c>
      <c r="J980" s="67" t="s">
        <v>25</v>
      </c>
      <c r="K980" s="21"/>
      <c r="L980" s="48" t="s">
        <v>79</v>
      </c>
      <c r="M980" s="21"/>
      <c r="N980" s="22" t="s">
        <v>25</v>
      </c>
      <c r="O980" s="19"/>
      <c r="P980" s="22"/>
      <c r="Q980" s="38"/>
      <c r="R980" s="19"/>
      <c r="Y980" s="31"/>
      <c r="Z980" s="31"/>
      <c r="AC980" s="31"/>
    </row>
    <row r="981" spans="1:29" s="24" customFormat="1" ht="30" customHeight="1" x14ac:dyDescent="0.2">
      <c r="A981" s="22" t="s">
        <v>1070</v>
      </c>
      <c r="B981" s="38" t="s">
        <v>2277</v>
      </c>
      <c r="C981" s="22" t="s">
        <v>51</v>
      </c>
      <c r="D981" s="19"/>
      <c r="E981" s="47">
        <v>43762</v>
      </c>
      <c r="F981" s="47">
        <v>43763</v>
      </c>
      <c r="G981" s="47">
        <v>43776</v>
      </c>
      <c r="H981" s="47">
        <v>43790</v>
      </c>
      <c r="I981" s="47">
        <v>43787</v>
      </c>
      <c r="J981" s="67" t="s">
        <v>12</v>
      </c>
      <c r="K981" s="21"/>
      <c r="L981" s="48" t="s">
        <v>78</v>
      </c>
      <c r="M981" s="21"/>
      <c r="N981" s="22" t="s">
        <v>10</v>
      </c>
      <c r="O981" s="19"/>
      <c r="P981" s="22"/>
      <c r="Q981" s="38"/>
      <c r="R981" s="19"/>
      <c r="Y981" s="31"/>
      <c r="Z981" s="31"/>
      <c r="AC981" s="31"/>
    </row>
    <row r="982" spans="1:29" s="24" customFormat="1" ht="30" customHeight="1" x14ac:dyDescent="0.2">
      <c r="A982" s="22" t="s">
        <v>1071</v>
      </c>
      <c r="B982" s="38" t="s">
        <v>2278</v>
      </c>
      <c r="C982" s="22" t="s">
        <v>51</v>
      </c>
      <c r="D982" s="19"/>
      <c r="E982" s="47">
        <v>43762</v>
      </c>
      <c r="F982" s="47">
        <v>43763</v>
      </c>
      <c r="G982" s="47">
        <v>43776</v>
      </c>
      <c r="H982" s="47">
        <v>43790</v>
      </c>
      <c r="I982" s="47">
        <v>43787</v>
      </c>
      <c r="J982" s="67" t="s">
        <v>12</v>
      </c>
      <c r="K982" s="21"/>
      <c r="L982" s="48" t="s">
        <v>78</v>
      </c>
      <c r="M982" s="21"/>
      <c r="N982" s="22" t="s">
        <v>11</v>
      </c>
      <c r="O982" s="19"/>
      <c r="P982" s="22" t="s">
        <v>40</v>
      </c>
      <c r="Q982" s="38"/>
      <c r="R982" s="19"/>
      <c r="Y982" s="31"/>
      <c r="Z982" s="31"/>
      <c r="AC982" s="31"/>
    </row>
    <row r="983" spans="1:29" s="24" customFormat="1" ht="30" customHeight="1" x14ac:dyDescent="0.2">
      <c r="A983" s="22" t="s">
        <v>1072</v>
      </c>
      <c r="B983" s="38" t="s">
        <v>2279</v>
      </c>
      <c r="C983" s="22" t="s">
        <v>51</v>
      </c>
      <c r="D983" s="19"/>
      <c r="E983" s="47">
        <v>43763</v>
      </c>
      <c r="F983" s="47">
        <v>43766</v>
      </c>
      <c r="G983" s="47">
        <v>43777</v>
      </c>
      <c r="H983" s="47">
        <v>43791</v>
      </c>
      <c r="I983" s="47">
        <v>43782</v>
      </c>
      <c r="J983" s="67" t="s">
        <v>12</v>
      </c>
      <c r="K983" s="21"/>
      <c r="L983" s="48" t="s">
        <v>78</v>
      </c>
      <c r="M983" s="21"/>
      <c r="N983" s="22" t="s">
        <v>10</v>
      </c>
      <c r="O983" s="19"/>
      <c r="P983" s="22"/>
      <c r="Q983" s="38"/>
      <c r="R983" s="19"/>
      <c r="Y983" s="31"/>
      <c r="Z983" s="31"/>
      <c r="AC983" s="31"/>
    </row>
    <row r="984" spans="1:29" s="24" customFormat="1" ht="30" customHeight="1" x14ac:dyDescent="0.2">
      <c r="A984" s="22" t="s">
        <v>1073</v>
      </c>
      <c r="B984" s="38" t="s">
        <v>2280</v>
      </c>
      <c r="C984" s="22" t="s">
        <v>51</v>
      </c>
      <c r="D984" s="19"/>
      <c r="E984" s="47">
        <v>43763</v>
      </c>
      <c r="F984" s="47">
        <v>43766</v>
      </c>
      <c r="G984" s="47">
        <v>43777</v>
      </c>
      <c r="H984" s="47">
        <v>43791</v>
      </c>
      <c r="I984" s="47">
        <v>43784</v>
      </c>
      <c r="J984" s="67" t="s">
        <v>12</v>
      </c>
      <c r="K984" s="21"/>
      <c r="L984" s="48" t="s">
        <v>78</v>
      </c>
      <c r="M984" s="22" t="s">
        <v>74</v>
      </c>
      <c r="N984" s="22" t="s">
        <v>13</v>
      </c>
      <c r="O984" s="19"/>
      <c r="P984" s="22" t="s">
        <v>16</v>
      </c>
      <c r="Q984" s="38"/>
      <c r="R984" s="19"/>
      <c r="Y984" s="31"/>
      <c r="Z984" s="31"/>
      <c r="AC984" s="31"/>
    </row>
    <row r="985" spans="1:29" s="24" customFormat="1" ht="30" customHeight="1" x14ac:dyDescent="0.2">
      <c r="A985" s="22" t="s">
        <v>1074</v>
      </c>
      <c r="B985" s="38" t="s">
        <v>2282</v>
      </c>
      <c r="C985" s="22" t="s">
        <v>51</v>
      </c>
      <c r="D985" s="19"/>
      <c r="E985" s="47">
        <v>43766</v>
      </c>
      <c r="F985" s="47">
        <v>43767</v>
      </c>
      <c r="G985" s="47">
        <v>43780</v>
      </c>
      <c r="H985" s="47">
        <v>43794</v>
      </c>
      <c r="I985" s="47">
        <v>43788</v>
      </c>
      <c r="J985" s="67" t="s">
        <v>12</v>
      </c>
      <c r="K985" s="21"/>
      <c r="L985" s="48" t="s">
        <v>78</v>
      </c>
      <c r="M985" s="22" t="s">
        <v>74</v>
      </c>
      <c r="N985" s="22" t="s">
        <v>13</v>
      </c>
      <c r="O985" s="19"/>
      <c r="P985" s="22" t="s">
        <v>16</v>
      </c>
      <c r="Q985" s="38"/>
      <c r="R985" s="19"/>
      <c r="Y985" s="31"/>
      <c r="Z985" s="31"/>
      <c r="AC985" s="31"/>
    </row>
    <row r="986" spans="1:29" s="24" customFormat="1" ht="30" customHeight="1" x14ac:dyDescent="0.2">
      <c r="A986" s="22" t="s">
        <v>1075</v>
      </c>
      <c r="B986" s="38" t="s">
        <v>2553</v>
      </c>
      <c r="C986" s="22" t="s">
        <v>51</v>
      </c>
      <c r="D986" s="19"/>
      <c r="E986" s="47">
        <v>43766</v>
      </c>
      <c r="F986" s="47">
        <v>43767</v>
      </c>
      <c r="G986" s="47">
        <v>43780</v>
      </c>
      <c r="H986" s="47">
        <v>43794</v>
      </c>
      <c r="I986" s="47">
        <v>43780</v>
      </c>
      <c r="J986" s="67" t="s">
        <v>12</v>
      </c>
      <c r="K986" s="21"/>
      <c r="L986" s="48" t="s">
        <v>78</v>
      </c>
      <c r="M986" s="22" t="s">
        <v>74</v>
      </c>
      <c r="N986" s="22" t="s">
        <v>10</v>
      </c>
      <c r="O986" s="19"/>
      <c r="P986" s="22"/>
      <c r="Q986" s="38"/>
      <c r="R986" s="19"/>
      <c r="Y986" s="31"/>
      <c r="Z986" s="31"/>
      <c r="AC986" s="31"/>
    </row>
    <row r="987" spans="1:29" s="24" customFormat="1" ht="30" customHeight="1" x14ac:dyDescent="0.2">
      <c r="A987" s="22" t="s">
        <v>1076</v>
      </c>
      <c r="B987" s="38" t="s">
        <v>2283</v>
      </c>
      <c r="C987" s="22" t="s">
        <v>51</v>
      </c>
      <c r="D987" s="19"/>
      <c r="E987" s="47">
        <v>43766</v>
      </c>
      <c r="F987" s="47">
        <v>43767</v>
      </c>
      <c r="G987" s="47">
        <v>43780</v>
      </c>
      <c r="H987" s="47">
        <v>43794</v>
      </c>
      <c r="I987" s="47">
        <v>43769</v>
      </c>
      <c r="J987" s="67" t="s">
        <v>12</v>
      </c>
      <c r="K987" s="21"/>
      <c r="L987" s="48" t="s">
        <v>78</v>
      </c>
      <c r="M987" s="22" t="s">
        <v>74</v>
      </c>
      <c r="N987" s="22" t="s">
        <v>10</v>
      </c>
      <c r="O987" s="19"/>
      <c r="P987" s="22"/>
      <c r="Q987" s="38"/>
      <c r="R987" s="19"/>
      <c r="Y987" s="31"/>
      <c r="Z987" s="31"/>
      <c r="AC987" s="31"/>
    </row>
    <row r="988" spans="1:29" s="24" customFormat="1" ht="30" customHeight="1" x14ac:dyDescent="0.2">
      <c r="A988" s="22" t="s">
        <v>1077</v>
      </c>
      <c r="B988" s="38" t="s">
        <v>2284</v>
      </c>
      <c r="C988" s="22" t="s">
        <v>51</v>
      </c>
      <c r="D988" s="19"/>
      <c r="E988" s="47">
        <v>43766</v>
      </c>
      <c r="F988" s="47">
        <v>43767</v>
      </c>
      <c r="G988" s="47">
        <v>43780</v>
      </c>
      <c r="H988" s="47">
        <v>43794</v>
      </c>
      <c r="I988" s="47">
        <v>43780</v>
      </c>
      <c r="J988" s="67" t="s">
        <v>12</v>
      </c>
      <c r="K988" s="21"/>
      <c r="L988" s="48" t="s">
        <v>78</v>
      </c>
      <c r="M988" s="22" t="s">
        <v>74</v>
      </c>
      <c r="N988" s="22" t="s">
        <v>13</v>
      </c>
      <c r="O988" s="19"/>
      <c r="P988" s="22"/>
      <c r="Q988" s="38" t="s">
        <v>2356</v>
      </c>
      <c r="R988" s="19"/>
      <c r="Y988" s="31"/>
      <c r="Z988" s="31"/>
      <c r="AC988" s="31"/>
    </row>
    <row r="989" spans="1:29" s="24" customFormat="1" ht="30" customHeight="1" x14ac:dyDescent="0.2">
      <c r="A989" s="22" t="s">
        <v>1078</v>
      </c>
      <c r="B989" s="38" t="s">
        <v>2285</v>
      </c>
      <c r="C989" s="22" t="s">
        <v>51</v>
      </c>
      <c r="D989" s="19"/>
      <c r="E989" s="47">
        <v>43766</v>
      </c>
      <c r="F989" s="47">
        <v>43767</v>
      </c>
      <c r="G989" s="47">
        <v>43780</v>
      </c>
      <c r="H989" s="47">
        <v>43794</v>
      </c>
      <c r="I989" s="47">
        <v>43768</v>
      </c>
      <c r="J989" s="67" t="s">
        <v>12</v>
      </c>
      <c r="K989" s="21"/>
      <c r="L989" s="48" t="s">
        <v>78</v>
      </c>
      <c r="M989" s="22" t="s">
        <v>74</v>
      </c>
      <c r="N989" s="22" t="s">
        <v>10</v>
      </c>
      <c r="O989" s="19"/>
      <c r="P989" s="22"/>
      <c r="Q989" s="38"/>
      <c r="R989" s="19"/>
      <c r="Y989" s="31"/>
      <c r="Z989" s="31"/>
      <c r="AC989" s="31"/>
    </row>
    <row r="990" spans="1:29" s="24" customFormat="1" ht="30" customHeight="1" x14ac:dyDescent="0.2">
      <c r="A990" s="22" t="s">
        <v>1079</v>
      </c>
      <c r="B990" s="38" t="s">
        <v>2284</v>
      </c>
      <c r="C990" s="22" t="s">
        <v>51</v>
      </c>
      <c r="D990" s="19"/>
      <c r="E990" s="47">
        <v>43767</v>
      </c>
      <c r="F990" s="47">
        <v>43768</v>
      </c>
      <c r="G990" s="47">
        <v>43781</v>
      </c>
      <c r="H990" s="47">
        <v>43795</v>
      </c>
      <c r="I990" s="47">
        <v>43780</v>
      </c>
      <c r="J990" s="61" t="s">
        <v>12</v>
      </c>
      <c r="K990" s="21"/>
      <c r="L990" s="48" t="s">
        <v>78</v>
      </c>
      <c r="M990" s="21"/>
      <c r="N990" s="22" t="s">
        <v>13</v>
      </c>
      <c r="O990" s="19"/>
      <c r="P990" s="22"/>
      <c r="Q990" s="38" t="s">
        <v>2356</v>
      </c>
      <c r="R990" s="19"/>
      <c r="Y990" s="31"/>
      <c r="Z990" s="31"/>
      <c r="AC990" s="31"/>
    </row>
    <row r="991" spans="1:29" s="24" customFormat="1" ht="30" customHeight="1" x14ac:dyDescent="0.2">
      <c r="A991" s="22" t="s">
        <v>1080</v>
      </c>
      <c r="B991" s="38" t="s">
        <v>2286</v>
      </c>
      <c r="C991" s="22" t="s">
        <v>51</v>
      </c>
      <c r="D991" s="19"/>
      <c r="E991" s="47">
        <v>43398</v>
      </c>
      <c r="F991" s="47">
        <v>43766</v>
      </c>
      <c r="G991" s="47">
        <v>43777</v>
      </c>
      <c r="H991" s="47">
        <v>43791</v>
      </c>
      <c r="I991" s="47">
        <v>43766</v>
      </c>
      <c r="J991" s="61" t="s">
        <v>12</v>
      </c>
      <c r="K991" s="21"/>
      <c r="L991" s="48" t="s">
        <v>78</v>
      </c>
      <c r="M991" s="21"/>
      <c r="N991" s="22" t="s">
        <v>13</v>
      </c>
      <c r="O991" s="19"/>
      <c r="P991" s="22" t="s">
        <v>70</v>
      </c>
      <c r="Q991" s="38"/>
      <c r="R991" s="19"/>
      <c r="Y991" s="31"/>
      <c r="Z991" s="31"/>
      <c r="AC991" s="31"/>
    </row>
    <row r="992" spans="1:29" s="24" customFormat="1" ht="30" customHeight="1" x14ac:dyDescent="0.2">
      <c r="A992" s="22" t="s">
        <v>1081</v>
      </c>
      <c r="B992" s="38" t="s">
        <v>2287</v>
      </c>
      <c r="C992" s="22" t="s">
        <v>51</v>
      </c>
      <c r="D992" s="19"/>
      <c r="E992" s="47">
        <v>43766</v>
      </c>
      <c r="F992" s="47">
        <v>43767</v>
      </c>
      <c r="G992" s="47">
        <v>43780</v>
      </c>
      <c r="H992" s="47">
        <v>43794</v>
      </c>
      <c r="I992" s="47">
        <v>43774</v>
      </c>
      <c r="J992" s="61" t="s">
        <v>12</v>
      </c>
      <c r="K992" s="21"/>
      <c r="L992" s="48" t="s">
        <v>78</v>
      </c>
      <c r="M992" s="21"/>
      <c r="N992" s="22" t="s">
        <v>10</v>
      </c>
      <c r="O992" s="19"/>
      <c r="P992" s="22"/>
      <c r="Q992" s="38"/>
      <c r="R992" s="19"/>
      <c r="Y992" s="31"/>
      <c r="Z992" s="31"/>
      <c r="AC992" s="31"/>
    </row>
    <row r="993" spans="1:29" s="24" customFormat="1" ht="30" customHeight="1" x14ac:dyDescent="0.2">
      <c r="A993" s="22" t="s">
        <v>1082</v>
      </c>
      <c r="B993" s="38" t="s">
        <v>2288</v>
      </c>
      <c r="C993" s="22" t="s">
        <v>51</v>
      </c>
      <c r="D993" s="19"/>
      <c r="E993" s="47">
        <v>43766</v>
      </c>
      <c r="F993" s="47">
        <v>43767</v>
      </c>
      <c r="G993" s="47">
        <v>43780</v>
      </c>
      <c r="H993" s="47">
        <v>43794</v>
      </c>
      <c r="I993" s="47">
        <v>43795</v>
      </c>
      <c r="J993" s="61" t="s">
        <v>24</v>
      </c>
      <c r="K993" s="21"/>
      <c r="L993" s="48" t="s">
        <v>78</v>
      </c>
      <c r="M993" s="21"/>
      <c r="N993" s="22" t="s">
        <v>13</v>
      </c>
      <c r="O993" s="19"/>
      <c r="P993" s="22" t="s">
        <v>16</v>
      </c>
      <c r="Q993" s="38" t="s">
        <v>2401</v>
      </c>
      <c r="R993" s="19"/>
      <c r="Y993" s="31"/>
      <c r="Z993" s="31"/>
      <c r="AC993" s="31"/>
    </row>
    <row r="994" spans="1:29" s="24" customFormat="1" ht="30" customHeight="1" x14ac:dyDescent="0.2">
      <c r="A994" s="22" t="s">
        <v>1083</v>
      </c>
      <c r="B994" s="38" t="s">
        <v>2294</v>
      </c>
      <c r="C994" s="22" t="s">
        <v>51</v>
      </c>
      <c r="D994" s="19"/>
      <c r="E994" s="47">
        <v>43767</v>
      </c>
      <c r="F994" s="47">
        <v>43768</v>
      </c>
      <c r="G994" s="47">
        <v>43781</v>
      </c>
      <c r="H994" s="47">
        <v>43795</v>
      </c>
      <c r="I994" s="47"/>
      <c r="J994" s="67" t="s">
        <v>25</v>
      </c>
      <c r="K994" s="21"/>
      <c r="L994" s="48" t="s">
        <v>80</v>
      </c>
      <c r="M994" s="21"/>
      <c r="N994" s="22" t="s">
        <v>25</v>
      </c>
      <c r="O994" s="19"/>
      <c r="P994" s="22"/>
      <c r="Q994" s="38" t="s">
        <v>2303</v>
      </c>
      <c r="R994" s="19"/>
      <c r="Y994" s="31"/>
      <c r="Z994" s="31"/>
      <c r="AC994" s="31"/>
    </row>
    <row r="995" spans="1:29" s="24" customFormat="1" ht="30" customHeight="1" x14ac:dyDescent="0.2">
      <c r="A995" s="22" t="s">
        <v>1084</v>
      </c>
      <c r="B995" s="38" t="s">
        <v>2295</v>
      </c>
      <c r="C995" s="22" t="s">
        <v>51</v>
      </c>
      <c r="D995" s="19"/>
      <c r="E995" s="47">
        <v>43767</v>
      </c>
      <c r="F995" s="47">
        <v>43768</v>
      </c>
      <c r="G995" s="47">
        <v>43781</v>
      </c>
      <c r="H995" s="47">
        <v>43795</v>
      </c>
      <c r="I995" s="47">
        <v>43768</v>
      </c>
      <c r="J995" s="67" t="s">
        <v>12</v>
      </c>
      <c r="K995" s="21"/>
      <c r="L995" s="48" t="s">
        <v>78</v>
      </c>
      <c r="M995" s="21"/>
      <c r="N995" s="22" t="s">
        <v>19</v>
      </c>
      <c r="O995" s="19"/>
      <c r="P995" s="22"/>
      <c r="Q995" s="38"/>
      <c r="R995" s="19"/>
      <c r="Y995" s="31"/>
      <c r="Z995" s="31"/>
      <c r="AC995" s="31"/>
    </row>
    <row r="996" spans="1:29" s="24" customFormat="1" ht="30" customHeight="1" x14ac:dyDescent="0.2">
      <c r="A996" s="22" t="s">
        <v>1085</v>
      </c>
      <c r="B996" s="38" t="s">
        <v>2296</v>
      </c>
      <c r="C996" s="22" t="s">
        <v>51</v>
      </c>
      <c r="D996" s="19"/>
      <c r="E996" s="47">
        <v>43767</v>
      </c>
      <c r="F996" s="47">
        <v>43768</v>
      </c>
      <c r="G996" s="47">
        <v>43781</v>
      </c>
      <c r="H996" s="47">
        <v>43795</v>
      </c>
      <c r="I996" s="47">
        <v>43783</v>
      </c>
      <c r="J996" s="67" t="s">
        <v>12</v>
      </c>
      <c r="K996" s="21"/>
      <c r="L996" s="48" t="s">
        <v>78</v>
      </c>
      <c r="M996" s="21"/>
      <c r="N996" s="22" t="s">
        <v>10</v>
      </c>
      <c r="O996" s="19"/>
      <c r="P996" s="22"/>
      <c r="Q996" s="38"/>
      <c r="R996" s="19"/>
      <c r="Y996" s="31"/>
      <c r="Z996" s="31"/>
      <c r="AC996" s="31"/>
    </row>
    <row r="997" spans="1:29" s="24" customFormat="1" ht="30" customHeight="1" x14ac:dyDescent="0.2">
      <c r="A997" s="22" t="s">
        <v>1086</v>
      </c>
      <c r="B997" s="38" t="s">
        <v>2297</v>
      </c>
      <c r="C997" s="22" t="s">
        <v>51</v>
      </c>
      <c r="D997" s="19"/>
      <c r="E997" s="47">
        <v>43768</v>
      </c>
      <c r="F997" s="47">
        <v>43769</v>
      </c>
      <c r="G997" s="47">
        <v>43782</v>
      </c>
      <c r="H997" s="47">
        <v>43796</v>
      </c>
      <c r="I997" s="47">
        <v>43780</v>
      </c>
      <c r="J997" s="67" t="s">
        <v>12</v>
      </c>
      <c r="K997" s="21"/>
      <c r="L997" s="48" t="s">
        <v>78</v>
      </c>
      <c r="M997" s="21"/>
      <c r="N997" s="22" t="s">
        <v>13</v>
      </c>
      <c r="O997" s="19"/>
      <c r="P997" s="22"/>
      <c r="Q997" s="38" t="s">
        <v>2356</v>
      </c>
      <c r="R997" s="19"/>
      <c r="Y997" s="31"/>
      <c r="Z997" s="31"/>
      <c r="AC997" s="31"/>
    </row>
    <row r="998" spans="1:29" s="24" customFormat="1" ht="30" customHeight="1" x14ac:dyDescent="0.2">
      <c r="A998" s="22" t="s">
        <v>1087</v>
      </c>
      <c r="B998" s="38" t="s">
        <v>2298</v>
      </c>
      <c r="C998" s="22" t="s">
        <v>51</v>
      </c>
      <c r="D998" s="19"/>
      <c r="E998" s="47">
        <v>43768</v>
      </c>
      <c r="F998" s="47">
        <v>43769</v>
      </c>
      <c r="G998" s="47">
        <v>43782</v>
      </c>
      <c r="H998" s="47">
        <v>43796</v>
      </c>
      <c r="I998" s="47">
        <v>43773</v>
      </c>
      <c r="J998" s="67" t="s">
        <v>12</v>
      </c>
      <c r="K998" s="21"/>
      <c r="L998" s="48" t="s">
        <v>78</v>
      </c>
      <c r="M998" s="21"/>
      <c r="N998" s="22" t="s">
        <v>13</v>
      </c>
      <c r="O998" s="19"/>
      <c r="P998" s="22" t="s">
        <v>40</v>
      </c>
      <c r="Q998" s="38"/>
      <c r="R998" s="19"/>
      <c r="Y998" s="31"/>
      <c r="Z998" s="31"/>
      <c r="AC998" s="31"/>
    </row>
    <row r="999" spans="1:29" s="24" customFormat="1" ht="30" customHeight="1" x14ac:dyDescent="0.2">
      <c r="A999" s="22" t="s">
        <v>1088</v>
      </c>
      <c r="B999" s="38" t="s">
        <v>2299</v>
      </c>
      <c r="C999" s="22" t="s">
        <v>51</v>
      </c>
      <c r="D999" s="19"/>
      <c r="E999" s="47">
        <v>43768</v>
      </c>
      <c r="F999" s="47">
        <v>43769</v>
      </c>
      <c r="G999" s="47">
        <v>43782</v>
      </c>
      <c r="H999" s="47">
        <v>43796</v>
      </c>
      <c r="I999" s="47">
        <v>43774</v>
      </c>
      <c r="J999" s="67" t="s">
        <v>12</v>
      </c>
      <c r="K999" s="21"/>
      <c r="L999" s="48" t="s">
        <v>78</v>
      </c>
      <c r="M999" s="21"/>
      <c r="N999" s="22" t="s">
        <v>10</v>
      </c>
      <c r="O999" s="19"/>
      <c r="P999" s="22"/>
      <c r="Q999" s="38"/>
      <c r="R999" s="19"/>
      <c r="Y999" s="31"/>
      <c r="Z999" s="31"/>
      <c r="AC999" s="31"/>
    </row>
    <row r="1000" spans="1:29" s="24" customFormat="1" ht="30" customHeight="1" x14ac:dyDescent="0.2">
      <c r="A1000" s="22" t="s">
        <v>1089</v>
      </c>
      <c r="B1000" s="38" t="s">
        <v>2300</v>
      </c>
      <c r="C1000" s="22" t="s">
        <v>51</v>
      </c>
      <c r="D1000" s="19"/>
      <c r="E1000" s="47">
        <v>43769</v>
      </c>
      <c r="F1000" s="47">
        <v>43770</v>
      </c>
      <c r="G1000" s="47">
        <v>43783</v>
      </c>
      <c r="H1000" s="47">
        <v>43797</v>
      </c>
      <c r="I1000" s="47">
        <v>43776</v>
      </c>
      <c r="J1000" s="67" t="s">
        <v>12</v>
      </c>
      <c r="K1000" s="21"/>
      <c r="L1000" s="48" t="s">
        <v>78</v>
      </c>
      <c r="M1000" s="21"/>
      <c r="N1000" s="22" t="s">
        <v>10</v>
      </c>
      <c r="O1000" s="19"/>
      <c r="P1000" s="22"/>
      <c r="Q1000" s="38"/>
      <c r="R1000" s="19"/>
      <c r="Y1000" s="31"/>
      <c r="Z1000" s="31"/>
      <c r="AC1000" s="31"/>
    </row>
    <row r="1001" spans="1:29" s="24" customFormat="1" ht="30" customHeight="1" x14ac:dyDescent="0.2">
      <c r="A1001" s="22" t="s">
        <v>1090</v>
      </c>
      <c r="B1001" s="38" t="s">
        <v>2301</v>
      </c>
      <c r="C1001" s="22" t="s">
        <v>51</v>
      </c>
      <c r="D1001" s="19"/>
      <c r="E1001" s="47">
        <v>43769</v>
      </c>
      <c r="F1001" s="47">
        <v>43770</v>
      </c>
      <c r="G1001" s="47">
        <v>43783</v>
      </c>
      <c r="H1001" s="47">
        <v>43797</v>
      </c>
      <c r="I1001" s="47">
        <v>43789</v>
      </c>
      <c r="J1001" s="67" t="s">
        <v>12</v>
      </c>
      <c r="K1001" s="21"/>
      <c r="L1001" s="48" t="s">
        <v>78</v>
      </c>
      <c r="M1001" s="21"/>
      <c r="N1001" s="22" t="s">
        <v>13</v>
      </c>
      <c r="O1001" s="19"/>
      <c r="P1001" s="22" t="s">
        <v>70</v>
      </c>
      <c r="Q1001" s="38"/>
      <c r="R1001" s="19"/>
      <c r="Y1001" s="31"/>
      <c r="Z1001" s="31"/>
      <c r="AC1001" s="31"/>
    </row>
    <row r="1002" spans="1:29" s="24" customFormat="1" ht="30" customHeight="1" x14ac:dyDescent="0.2">
      <c r="A1002" s="22" t="s">
        <v>1091</v>
      </c>
      <c r="B1002" s="38" t="s">
        <v>2302</v>
      </c>
      <c r="C1002" s="22" t="s">
        <v>51</v>
      </c>
      <c r="D1002" s="19"/>
      <c r="E1002" s="47">
        <v>43769</v>
      </c>
      <c r="F1002" s="47">
        <v>43770</v>
      </c>
      <c r="G1002" s="47">
        <v>43783</v>
      </c>
      <c r="H1002" s="47">
        <v>43797</v>
      </c>
      <c r="I1002" s="47">
        <v>43789</v>
      </c>
      <c r="J1002" s="67" t="s">
        <v>12</v>
      </c>
      <c r="K1002" s="21"/>
      <c r="L1002" s="48" t="s">
        <v>78</v>
      </c>
      <c r="M1002" s="21"/>
      <c r="N1002" s="22" t="s">
        <v>19</v>
      </c>
      <c r="O1002" s="19"/>
      <c r="P1002" s="22"/>
      <c r="Q1002" s="38"/>
      <c r="R1002" s="19"/>
      <c r="Y1002" s="31"/>
      <c r="Z1002" s="31"/>
      <c r="AC1002" s="31"/>
    </row>
    <row r="1003" spans="1:29" s="24" customFormat="1" ht="30" customHeight="1" x14ac:dyDescent="0.2">
      <c r="A1003" s="22" t="s">
        <v>1092</v>
      </c>
      <c r="B1003" s="38" t="s">
        <v>2304</v>
      </c>
      <c r="C1003" s="22" t="s">
        <v>52</v>
      </c>
      <c r="D1003" s="19"/>
      <c r="E1003" s="47">
        <v>43770</v>
      </c>
      <c r="F1003" s="47">
        <v>43773</v>
      </c>
      <c r="G1003" s="47">
        <v>43784</v>
      </c>
      <c r="H1003" s="47">
        <v>43798</v>
      </c>
      <c r="I1003" s="47">
        <v>43774</v>
      </c>
      <c r="J1003" s="67" t="s">
        <v>12</v>
      </c>
      <c r="K1003" s="21"/>
      <c r="L1003" s="48" t="s">
        <v>78</v>
      </c>
      <c r="M1003" s="21"/>
      <c r="N1003" s="22" t="s">
        <v>10</v>
      </c>
      <c r="O1003" s="19"/>
      <c r="P1003" s="22"/>
      <c r="Q1003" s="38"/>
      <c r="R1003" s="19"/>
      <c r="Y1003" s="31"/>
      <c r="Z1003" s="31"/>
      <c r="AC1003" s="31"/>
    </row>
    <row r="1004" spans="1:29" s="24" customFormat="1" ht="30" customHeight="1" x14ac:dyDescent="0.2">
      <c r="A1004" s="22" t="s">
        <v>1093</v>
      </c>
      <c r="B1004" s="50" t="s">
        <v>2305</v>
      </c>
      <c r="C1004" s="22" t="s">
        <v>52</v>
      </c>
      <c r="D1004" s="19"/>
      <c r="E1004" s="47">
        <v>43770</v>
      </c>
      <c r="F1004" s="47">
        <v>43773</v>
      </c>
      <c r="G1004" s="47">
        <v>43784</v>
      </c>
      <c r="H1004" s="47">
        <v>43798</v>
      </c>
      <c r="I1004" s="47">
        <v>43784</v>
      </c>
      <c r="J1004" s="67" t="s">
        <v>12</v>
      </c>
      <c r="K1004" s="21"/>
      <c r="L1004" s="48" t="s">
        <v>78</v>
      </c>
      <c r="M1004" s="21"/>
      <c r="N1004" s="22" t="s">
        <v>10</v>
      </c>
      <c r="O1004" s="19"/>
      <c r="P1004" s="22"/>
      <c r="Q1004" s="38"/>
      <c r="R1004" s="19"/>
      <c r="Y1004" s="31"/>
      <c r="Z1004" s="31"/>
      <c r="AC1004" s="31"/>
    </row>
    <row r="1005" spans="1:29" s="24" customFormat="1" ht="30" customHeight="1" x14ac:dyDescent="0.2">
      <c r="A1005" s="22" t="s">
        <v>1094</v>
      </c>
      <c r="B1005" s="38" t="s">
        <v>2306</v>
      </c>
      <c r="C1005" s="22" t="s">
        <v>52</v>
      </c>
      <c r="D1005" s="19"/>
      <c r="E1005" s="47">
        <v>43773</v>
      </c>
      <c r="F1005" s="47">
        <v>43774</v>
      </c>
      <c r="G1005" s="47">
        <v>43787</v>
      </c>
      <c r="H1005" s="47">
        <v>43801</v>
      </c>
      <c r="I1005" s="47">
        <v>43774</v>
      </c>
      <c r="J1005" s="67" t="s">
        <v>12</v>
      </c>
      <c r="K1005" s="21"/>
      <c r="L1005" s="48" t="s">
        <v>78</v>
      </c>
      <c r="M1005" s="21"/>
      <c r="N1005" s="22" t="s">
        <v>10</v>
      </c>
      <c r="O1005" s="19"/>
      <c r="P1005" s="22"/>
      <c r="Q1005" s="38"/>
      <c r="R1005" s="19"/>
      <c r="Y1005" s="31"/>
      <c r="Z1005" s="31"/>
      <c r="AC1005" s="31"/>
    </row>
    <row r="1006" spans="1:29" s="24" customFormat="1" ht="30" customHeight="1" x14ac:dyDescent="0.2">
      <c r="A1006" s="49" t="s">
        <v>1095</v>
      </c>
      <c r="B1006" s="50" t="s">
        <v>2307</v>
      </c>
      <c r="C1006" s="49" t="s">
        <v>52</v>
      </c>
      <c r="D1006" s="46"/>
      <c r="E1006" s="159">
        <v>43773</v>
      </c>
      <c r="F1006" s="159">
        <v>43774</v>
      </c>
      <c r="G1006" s="159">
        <v>43787</v>
      </c>
      <c r="H1006" s="159">
        <v>43801</v>
      </c>
      <c r="I1006" s="159">
        <v>43781</v>
      </c>
      <c r="J1006" s="67" t="s">
        <v>12</v>
      </c>
      <c r="K1006" s="21"/>
      <c r="L1006" s="48" t="s">
        <v>78</v>
      </c>
      <c r="M1006" s="21"/>
      <c r="N1006" s="22" t="s">
        <v>13</v>
      </c>
      <c r="O1006" s="19"/>
      <c r="P1006" s="22"/>
      <c r="Q1006" s="38" t="s">
        <v>2359</v>
      </c>
      <c r="R1006" s="19"/>
      <c r="Y1006" s="31"/>
      <c r="Z1006" s="31"/>
      <c r="AC1006" s="31"/>
    </row>
    <row r="1007" spans="1:29" s="24" customFormat="1" ht="30" customHeight="1" x14ac:dyDescent="0.2">
      <c r="A1007" s="22" t="s">
        <v>1096</v>
      </c>
      <c r="B1007" s="38" t="s">
        <v>2308</v>
      </c>
      <c r="C1007" s="22" t="s">
        <v>52</v>
      </c>
      <c r="D1007" s="19"/>
      <c r="E1007" s="47">
        <v>43773</v>
      </c>
      <c r="F1007" s="47">
        <v>43774</v>
      </c>
      <c r="G1007" s="47">
        <v>43787</v>
      </c>
      <c r="H1007" s="47">
        <v>43801</v>
      </c>
      <c r="I1007" s="47">
        <v>43774</v>
      </c>
      <c r="J1007" s="67" t="s">
        <v>12</v>
      </c>
      <c r="K1007" s="21"/>
      <c r="L1007" s="48" t="s">
        <v>78</v>
      </c>
      <c r="M1007" s="21"/>
      <c r="N1007" s="22" t="s">
        <v>10</v>
      </c>
      <c r="O1007" s="19"/>
      <c r="P1007" s="22"/>
      <c r="Q1007" s="38"/>
      <c r="R1007" s="19"/>
      <c r="Y1007" s="31"/>
      <c r="Z1007" s="31"/>
      <c r="AC1007" s="31"/>
    </row>
    <row r="1008" spans="1:29" s="24" customFormat="1" ht="30" customHeight="1" x14ac:dyDescent="0.2">
      <c r="A1008" s="22" t="s">
        <v>1097</v>
      </c>
      <c r="B1008" s="38" t="s">
        <v>2309</v>
      </c>
      <c r="C1008" s="22" t="s">
        <v>52</v>
      </c>
      <c r="D1008" s="19"/>
      <c r="E1008" s="47">
        <v>43773</v>
      </c>
      <c r="F1008" s="47">
        <v>43774</v>
      </c>
      <c r="G1008" s="47">
        <v>43787</v>
      </c>
      <c r="H1008" s="47">
        <v>43801</v>
      </c>
      <c r="I1008" s="47"/>
      <c r="J1008" s="61" t="s">
        <v>25</v>
      </c>
      <c r="K1008" s="21"/>
      <c r="L1008" s="48" t="s">
        <v>80</v>
      </c>
      <c r="M1008" s="21"/>
      <c r="N1008" s="22" t="s">
        <v>25</v>
      </c>
      <c r="O1008" s="19"/>
      <c r="P1008" s="22"/>
      <c r="Q1008" s="38" t="s">
        <v>2412</v>
      </c>
      <c r="R1008" s="19"/>
      <c r="Y1008" s="31"/>
      <c r="Z1008" s="31"/>
      <c r="AC1008" s="31"/>
    </row>
    <row r="1009" spans="1:29" s="24" customFormat="1" ht="30" customHeight="1" x14ac:dyDescent="0.2">
      <c r="A1009" s="22" t="s">
        <v>1098</v>
      </c>
      <c r="B1009" s="38" t="s">
        <v>2310</v>
      </c>
      <c r="C1009" s="22" t="s">
        <v>52</v>
      </c>
      <c r="D1009" s="19"/>
      <c r="E1009" s="47">
        <v>43773</v>
      </c>
      <c r="F1009" s="47">
        <v>43774</v>
      </c>
      <c r="G1009" s="47">
        <v>43787</v>
      </c>
      <c r="H1009" s="47">
        <v>43801</v>
      </c>
      <c r="I1009" s="47">
        <v>43776</v>
      </c>
      <c r="J1009" s="61" t="s">
        <v>12</v>
      </c>
      <c r="K1009" s="21"/>
      <c r="L1009" s="48" t="s">
        <v>78</v>
      </c>
      <c r="M1009" s="21"/>
      <c r="N1009" s="22" t="s">
        <v>19</v>
      </c>
      <c r="O1009" s="19"/>
      <c r="P1009" s="22"/>
      <c r="Q1009" s="38"/>
      <c r="R1009" s="19"/>
      <c r="Y1009" s="31"/>
      <c r="Z1009" s="31"/>
      <c r="AC1009" s="31"/>
    </row>
    <row r="1010" spans="1:29" s="24" customFormat="1" ht="30" customHeight="1" x14ac:dyDescent="0.2">
      <c r="A1010" s="22" t="s">
        <v>1099</v>
      </c>
      <c r="B1010" s="38" t="s">
        <v>2311</v>
      </c>
      <c r="C1010" s="22" t="s">
        <v>52</v>
      </c>
      <c r="D1010" s="19"/>
      <c r="E1010" s="47">
        <v>43773</v>
      </c>
      <c r="F1010" s="47">
        <v>43774</v>
      </c>
      <c r="G1010" s="47">
        <v>43787</v>
      </c>
      <c r="H1010" s="47">
        <v>43801</v>
      </c>
      <c r="I1010" s="47">
        <v>43774</v>
      </c>
      <c r="J1010" s="61" t="s">
        <v>12</v>
      </c>
      <c r="K1010" s="21"/>
      <c r="L1010" s="48" t="s">
        <v>78</v>
      </c>
      <c r="M1010" s="21"/>
      <c r="N1010" s="22" t="s">
        <v>19</v>
      </c>
      <c r="O1010" s="19"/>
      <c r="P1010" s="22"/>
      <c r="Q1010" s="38"/>
      <c r="R1010" s="19"/>
      <c r="Y1010" s="31"/>
      <c r="Z1010" s="31"/>
      <c r="AC1010" s="31"/>
    </row>
    <row r="1011" spans="1:29" s="24" customFormat="1" ht="30" customHeight="1" x14ac:dyDescent="0.2">
      <c r="A1011" s="22" t="s">
        <v>1100</v>
      </c>
      <c r="B1011" s="38" t="s">
        <v>2312</v>
      </c>
      <c r="C1011" s="22" t="s">
        <v>52</v>
      </c>
      <c r="D1011" s="19"/>
      <c r="E1011" s="47">
        <v>43773</v>
      </c>
      <c r="F1011" s="47">
        <v>43774</v>
      </c>
      <c r="G1011" s="47">
        <v>43787</v>
      </c>
      <c r="H1011" s="47">
        <v>43801</v>
      </c>
      <c r="I1011" s="47">
        <v>43803</v>
      </c>
      <c r="J1011" s="67" t="s">
        <v>24</v>
      </c>
      <c r="K1011" s="21"/>
      <c r="L1011" s="48" t="s">
        <v>78</v>
      </c>
      <c r="M1011" s="21"/>
      <c r="N1011" s="22" t="s">
        <v>11</v>
      </c>
      <c r="O1011" s="19"/>
      <c r="P1011" s="22" t="s">
        <v>23</v>
      </c>
      <c r="Q1011" s="38" t="s">
        <v>2564</v>
      </c>
      <c r="R1011" s="19"/>
      <c r="Y1011" s="31"/>
      <c r="Z1011" s="31"/>
      <c r="AC1011" s="31"/>
    </row>
    <row r="1012" spans="1:29" s="24" customFormat="1" ht="30" customHeight="1" x14ac:dyDescent="0.2">
      <c r="A1012" s="22" t="s">
        <v>1101</v>
      </c>
      <c r="B1012" s="38" t="s">
        <v>2313</v>
      </c>
      <c r="C1012" s="22" t="s">
        <v>52</v>
      </c>
      <c r="D1012" s="19"/>
      <c r="E1012" s="47">
        <v>43773</v>
      </c>
      <c r="F1012" s="47">
        <v>43774</v>
      </c>
      <c r="G1012" s="47">
        <v>43787</v>
      </c>
      <c r="H1012" s="47">
        <v>43801</v>
      </c>
      <c r="I1012" s="47">
        <v>43774</v>
      </c>
      <c r="J1012" s="67" t="s">
        <v>12</v>
      </c>
      <c r="K1012" s="21"/>
      <c r="L1012" s="48" t="s">
        <v>78</v>
      </c>
      <c r="M1012" s="21"/>
      <c r="N1012" s="22" t="s">
        <v>19</v>
      </c>
      <c r="O1012" s="19"/>
      <c r="P1012" s="22"/>
      <c r="Q1012" s="38"/>
      <c r="R1012" s="19"/>
      <c r="Y1012" s="31"/>
      <c r="Z1012" s="31"/>
      <c r="AC1012" s="31"/>
    </row>
    <row r="1013" spans="1:29" s="24" customFormat="1" ht="30" customHeight="1" x14ac:dyDescent="0.2">
      <c r="A1013" s="22" t="s">
        <v>1102</v>
      </c>
      <c r="B1013" s="38" t="s">
        <v>2314</v>
      </c>
      <c r="C1013" s="22" t="s">
        <v>52</v>
      </c>
      <c r="D1013" s="19"/>
      <c r="E1013" s="47">
        <v>43773</v>
      </c>
      <c r="F1013" s="47">
        <v>43774</v>
      </c>
      <c r="G1013" s="47">
        <v>43787</v>
      </c>
      <c r="H1013" s="47">
        <v>43801</v>
      </c>
      <c r="I1013" s="47">
        <v>43797</v>
      </c>
      <c r="J1013" s="67" t="s">
        <v>12</v>
      </c>
      <c r="K1013" s="21"/>
      <c r="L1013" s="48" t="s">
        <v>78</v>
      </c>
      <c r="M1013" s="21"/>
      <c r="N1013" s="22" t="s">
        <v>10</v>
      </c>
      <c r="O1013" s="19"/>
      <c r="P1013" s="22"/>
      <c r="Q1013" s="38"/>
      <c r="R1013" s="19"/>
      <c r="Y1013" s="31"/>
      <c r="Z1013" s="31"/>
      <c r="AC1013" s="31"/>
    </row>
    <row r="1014" spans="1:29" s="24" customFormat="1" ht="30" customHeight="1" x14ac:dyDescent="0.2">
      <c r="A1014" s="22" t="s">
        <v>1103</v>
      </c>
      <c r="B1014" s="38" t="s">
        <v>2315</v>
      </c>
      <c r="C1014" s="22" t="s">
        <v>52</v>
      </c>
      <c r="D1014" s="19"/>
      <c r="E1014" s="47">
        <v>43774</v>
      </c>
      <c r="F1014" s="47">
        <v>43775</v>
      </c>
      <c r="G1014" s="47">
        <v>43788</v>
      </c>
      <c r="H1014" s="47">
        <v>43802</v>
      </c>
      <c r="I1014" s="47">
        <v>43780</v>
      </c>
      <c r="J1014" s="67" t="s">
        <v>12</v>
      </c>
      <c r="K1014" s="21"/>
      <c r="L1014" s="48" t="s">
        <v>78</v>
      </c>
      <c r="M1014" s="21"/>
      <c r="N1014" s="22" t="s">
        <v>13</v>
      </c>
      <c r="O1014" s="19"/>
      <c r="P1014" s="22"/>
      <c r="Q1014" s="38" t="s">
        <v>2356</v>
      </c>
      <c r="R1014" s="19"/>
      <c r="Y1014" s="31"/>
      <c r="Z1014" s="31"/>
      <c r="AC1014" s="31"/>
    </row>
    <row r="1015" spans="1:29" s="24" customFormat="1" ht="30" customHeight="1" x14ac:dyDescent="0.2">
      <c r="A1015" s="22" t="s">
        <v>1104</v>
      </c>
      <c r="B1015" s="38" t="s">
        <v>2317</v>
      </c>
      <c r="C1015" s="22" t="s">
        <v>52</v>
      </c>
      <c r="D1015" s="19"/>
      <c r="E1015" s="47">
        <v>43774</v>
      </c>
      <c r="F1015" s="47">
        <v>43775</v>
      </c>
      <c r="G1015" s="47">
        <v>43788</v>
      </c>
      <c r="H1015" s="47">
        <v>43802</v>
      </c>
      <c r="I1015" s="47">
        <v>43777</v>
      </c>
      <c r="J1015" s="61" t="s">
        <v>12</v>
      </c>
      <c r="K1015" s="21"/>
      <c r="L1015" s="48" t="s">
        <v>78</v>
      </c>
      <c r="M1015" s="21"/>
      <c r="N1015" s="22" t="s">
        <v>19</v>
      </c>
      <c r="O1015" s="19"/>
      <c r="P1015" s="22"/>
      <c r="Q1015" s="38"/>
      <c r="R1015" s="19"/>
      <c r="Y1015" s="31"/>
      <c r="Z1015" s="31"/>
      <c r="AC1015" s="31"/>
    </row>
    <row r="1016" spans="1:29" s="24" customFormat="1" ht="30" customHeight="1" x14ac:dyDescent="0.2">
      <c r="A1016" s="22" t="s">
        <v>1105</v>
      </c>
      <c r="B1016" s="38" t="s">
        <v>2318</v>
      </c>
      <c r="C1016" s="22" t="s">
        <v>52</v>
      </c>
      <c r="D1016" s="19"/>
      <c r="E1016" s="47">
        <v>43775</v>
      </c>
      <c r="F1016" s="47">
        <v>43776</v>
      </c>
      <c r="G1016" s="47">
        <v>43789</v>
      </c>
      <c r="H1016" s="47">
        <v>43803</v>
      </c>
      <c r="I1016" s="47">
        <v>43775</v>
      </c>
      <c r="J1016" s="61" t="s">
        <v>12</v>
      </c>
      <c r="K1016" s="21"/>
      <c r="L1016" s="48" t="s">
        <v>78</v>
      </c>
      <c r="M1016" s="21"/>
      <c r="N1016" s="22" t="s">
        <v>13</v>
      </c>
      <c r="O1016" s="19"/>
      <c r="P1016" s="22" t="s">
        <v>70</v>
      </c>
      <c r="Q1016" s="38"/>
      <c r="R1016" s="19"/>
      <c r="Y1016" s="31"/>
      <c r="Z1016" s="31"/>
      <c r="AC1016" s="31"/>
    </row>
    <row r="1017" spans="1:29" s="24" customFormat="1" ht="30" customHeight="1" x14ac:dyDescent="0.2">
      <c r="A1017" s="22" t="s">
        <v>1106</v>
      </c>
      <c r="B1017" s="38" t="s">
        <v>2319</v>
      </c>
      <c r="C1017" s="22" t="s">
        <v>52</v>
      </c>
      <c r="D1017" s="19"/>
      <c r="E1017" s="47">
        <v>43775</v>
      </c>
      <c r="F1017" s="47">
        <v>43776</v>
      </c>
      <c r="G1017" s="47">
        <v>43789</v>
      </c>
      <c r="H1017" s="47">
        <v>43803</v>
      </c>
      <c r="I1017" s="47">
        <v>43780</v>
      </c>
      <c r="J1017" s="61" t="s">
        <v>12</v>
      </c>
      <c r="K1017" s="21"/>
      <c r="L1017" s="48" t="s">
        <v>78</v>
      </c>
      <c r="M1017" s="21"/>
      <c r="N1017" s="22" t="s">
        <v>13</v>
      </c>
      <c r="O1017" s="19"/>
      <c r="P1017" s="22"/>
      <c r="Q1017" s="38" t="s">
        <v>2356</v>
      </c>
      <c r="R1017" s="19"/>
      <c r="Y1017" s="31"/>
      <c r="Z1017" s="31"/>
      <c r="AC1017" s="31"/>
    </row>
    <row r="1018" spans="1:29" s="24" customFormat="1" ht="30" customHeight="1" x14ac:dyDescent="0.2">
      <c r="A1018" s="22" t="s">
        <v>1107</v>
      </c>
      <c r="B1018" s="38" t="s">
        <v>2320</v>
      </c>
      <c r="C1018" s="22" t="s">
        <v>52</v>
      </c>
      <c r="D1018" s="19"/>
      <c r="E1018" s="47">
        <v>43775</v>
      </c>
      <c r="F1018" s="47">
        <v>43776</v>
      </c>
      <c r="G1018" s="47">
        <v>43789</v>
      </c>
      <c r="H1018" s="47">
        <v>43803</v>
      </c>
      <c r="I1018" s="47">
        <v>43797</v>
      </c>
      <c r="J1018" s="61" t="s">
        <v>12</v>
      </c>
      <c r="K1018" s="21"/>
      <c r="L1018" s="48" t="s">
        <v>78</v>
      </c>
      <c r="M1018" s="21"/>
      <c r="N1018" s="22" t="s">
        <v>10</v>
      </c>
      <c r="O1018" s="19"/>
      <c r="P1018" s="22"/>
      <c r="Q1018" s="38"/>
      <c r="R1018" s="19"/>
      <c r="Y1018" s="31"/>
      <c r="Z1018" s="31"/>
      <c r="AC1018" s="31"/>
    </row>
    <row r="1019" spans="1:29" s="24" customFormat="1" ht="30" customHeight="1" x14ac:dyDescent="0.2">
      <c r="A1019" s="22" t="s">
        <v>1108</v>
      </c>
      <c r="B1019" s="38" t="s">
        <v>2321</v>
      </c>
      <c r="C1019" s="22" t="s">
        <v>52</v>
      </c>
      <c r="D1019" s="19"/>
      <c r="E1019" s="47">
        <v>43776</v>
      </c>
      <c r="F1019" s="47">
        <v>43777</v>
      </c>
      <c r="G1019" s="47">
        <v>43790</v>
      </c>
      <c r="H1019" s="47">
        <v>43804</v>
      </c>
      <c r="I1019" s="47">
        <v>43780</v>
      </c>
      <c r="J1019" s="61" t="s">
        <v>12</v>
      </c>
      <c r="K1019" s="21"/>
      <c r="L1019" s="48" t="s">
        <v>78</v>
      </c>
      <c r="M1019" s="21"/>
      <c r="N1019" s="22" t="s">
        <v>13</v>
      </c>
      <c r="O1019" s="19"/>
      <c r="P1019" s="22"/>
      <c r="Q1019" s="38" t="s">
        <v>2356</v>
      </c>
      <c r="R1019" s="19"/>
      <c r="Y1019" s="31"/>
      <c r="Z1019" s="31"/>
      <c r="AC1019" s="31"/>
    </row>
    <row r="1020" spans="1:29" s="24" customFormat="1" ht="30" customHeight="1" x14ac:dyDescent="0.2">
      <c r="A1020" s="22" t="s">
        <v>1109</v>
      </c>
      <c r="B1020" s="38" t="s">
        <v>2322</v>
      </c>
      <c r="C1020" s="22" t="s">
        <v>52</v>
      </c>
      <c r="D1020" s="19"/>
      <c r="E1020" s="47">
        <v>43776</v>
      </c>
      <c r="F1020" s="47">
        <v>43777</v>
      </c>
      <c r="G1020" s="47">
        <v>43790</v>
      </c>
      <c r="H1020" s="47">
        <v>43804</v>
      </c>
      <c r="I1020" s="47">
        <v>43780</v>
      </c>
      <c r="J1020" s="61" t="s">
        <v>12</v>
      </c>
      <c r="K1020" s="21"/>
      <c r="L1020" s="48" t="s">
        <v>78</v>
      </c>
      <c r="M1020" s="21"/>
      <c r="N1020" s="22" t="s">
        <v>19</v>
      </c>
      <c r="O1020" s="19"/>
      <c r="P1020" s="22"/>
      <c r="Q1020" s="38"/>
      <c r="R1020" s="19"/>
      <c r="Y1020" s="31"/>
      <c r="Z1020" s="31"/>
      <c r="AC1020" s="31"/>
    </row>
    <row r="1021" spans="1:29" s="24" customFormat="1" ht="30" customHeight="1" x14ac:dyDescent="0.2">
      <c r="A1021" s="22" t="s">
        <v>1110</v>
      </c>
      <c r="B1021" s="38" t="s">
        <v>2352</v>
      </c>
      <c r="C1021" s="22" t="s">
        <v>52</v>
      </c>
      <c r="D1021" s="19"/>
      <c r="E1021" s="47">
        <v>43776</v>
      </c>
      <c r="F1021" s="47">
        <v>43777</v>
      </c>
      <c r="G1021" s="47">
        <v>43790</v>
      </c>
      <c r="H1021" s="47">
        <v>43804</v>
      </c>
      <c r="I1021" s="47">
        <v>43797</v>
      </c>
      <c r="J1021" s="67" t="s">
        <v>12</v>
      </c>
      <c r="K1021" s="21"/>
      <c r="L1021" s="48" t="s">
        <v>78</v>
      </c>
      <c r="M1021" s="21"/>
      <c r="N1021" s="22" t="s">
        <v>19</v>
      </c>
      <c r="O1021" s="19"/>
      <c r="P1021" s="22"/>
      <c r="Q1021" s="38"/>
      <c r="R1021" s="19"/>
      <c r="Y1021" s="31"/>
      <c r="Z1021" s="31"/>
      <c r="AC1021" s="31"/>
    </row>
    <row r="1022" spans="1:29" s="24" customFormat="1" ht="30" customHeight="1" x14ac:dyDescent="0.2">
      <c r="A1022" s="22" t="s">
        <v>1111</v>
      </c>
      <c r="B1022" s="38" t="s">
        <v>2353</v>
      </c>
      <c r="C1022" s="22" t="s">
        <v>52</v>
      </c>
      <c r="D1022" s="19"/>
      <c r="E1022" s="47">
        <v>43776</v>
      </c>
      <c r="F1022" s="47">
        <v>43777</v>
      </c>
      <c r="G1022" s="47">
        <v>43790</v>
      </c>
      <c r="H1022" s="47">
        <v>43804</v>
      </c>
      <c r="I1022" s="47">
        <v>43797</v>
      </c>
      <c r="J1022" s="67" t="s">
        <v>12</v>
      </c>
      <c r="K1022" s="21"/>
      <c r="L1022" s="48" t="s">
        <v>78</v>
      </c>
      <c r="M1022" s="21"/>
      <c r="N1022" s="22" t="s">
        <v>11</v>
      </c>
      <c r="O1022" s="19"/>
      <c r="P1022" s="22" t="s">
        <v>16</v>
      </c>
      <c r="Q1022" s="38"/>
      <c r="R1022" s="19"/>
      <c r="Y1022" s="31"/>
      <c r="Z1022" s="31"/>
      <c r="AC1022" s="31"/>
    </row>
    <row r="1023" spans="1:29" s="24" customFormat="1" ht="30" customHeight="1" x14ac:dyDescent="0.2">
      <c r="A1023" s="22" t="s">
        <v>1112</v>
      </c>
      <c r="B1023" s="38" t="s">
        <v>1875</v>
      </c>
      <c r="C1023" s="22" t="s">
        <v>52</v>
      </c>
      <c r="D1023" s="19"/>
      <c r="E1023" s="47">
        <v>43776</v>
      </c>
      <c r="F1023" s="47">
        <v>43777</v>
      </c>
      <c r="G1023" s="47">
        <v>43790</v>
      </c>
      <c r="H1023" s="47">
        <v>43804</v>
      </c>
      <c r="I1023" s="47">
        <v>43776</v>
      </c>
      <c r="J1023" s="61" t="s">
        <v>12</v>
      </c>
      <c r="K1023" s="21"/>
      <c r="L1023" s="48" t="s">
        <v>78</v>
      </c>
      <c r="M1023" s="21"/>
      <c r="N1023" s="22" t="s">
        <v>13</v>
      </c>
      <c r="O1023" s="19"/>
      <c r="P1023" s="22" t="s">
        <v>70</v>
      </c>
      <c r="Q1023" s="38"/>
      <c r="R1023" s="19"/>
      <c r="Y1023" s="31"/>
      <c r="Z1023" s="31"/>
      <c r="AC1023" s="31"/>
    </row>
    <row r="1024" spans="1:29" s="24" customFormat="1" ht="30" customHeight="1" x14ac:dyDescent="0.2">
      <c r="A1024" s="22" t="s">
        <v>1113</v>
      </c>
      <c r="B1024" s="38" t="s">
        <v>2354</v>
      </c>
      <c r="C1024" s="22" t="s">
        <v>52</v>
      </c>
      <c r="D1024" s="19"/>
      <c r="E1024" s="47">
        <v>43775</v>
      </c>
      <c r="F1024" s="47">
        <v>43776</v>
      </c>
      <c r="G1024" s="47">
        <v>43789</v>
      </c>
      <c r="H1024" s="47">
        <v>43803</v>
      </c>
      <c r="I1024" s="47">
        <v>43797</v>
      </c>
      <c r="J1024" s="61" t="s">
        <v>12</v>
      </c>
      <c r="K1024" s="21"/>
      <c r="L1024" s="48" t="s">
        <v>78</v>
      </c>
      <c r="M1024" s="21"/>
      <c r="N1024" s="22" t="s">
        <v>19</v>
      </c>
      <c r="O1024" s="19"/>
      <c r="P1024" s="22"/>
      <c r="Q1024" s="38"/>
      <c r="R1024" s="19"/>
      <c r="Y1024" s="31"/>
      <c r="Z1024" s="31"/>
      <c r="AC1024" s="31"/>
    </row>
    <row r="1025" spans="1:29" s="24" customFormat="1" ht="30" customHeight="1" x14ac:dyDescent="0.2">
      <c r="A1025" s="22" t="s">
        <v>1114</v>
      </c>
      <c r="B1025" s="38" t="s">
        <v>2323</v>
      </c>
      <c r="C1025" s="22" t="s">
        <v>52</v>
      </c>
      <c r="D1025" s="19"/>
      <c r="E1025" s="47">
        <v>43774</v>
      </c>
      <c r="F1025" s="47">
        <v>43775</v>
      </c>
      <c r="G1025" s="47">
        <v>43788</v>
      </c>
      <c r="H1025" s="47">
        <v>43802</v>
      </c>
      <c r="I1025" s="47">
        <v>43784</v>
      </c>
      <c r="J1025" s="61" t="s">
        <v>12</v>
      </c>
      <c r="K1025" s="21"/>
      <c r="L1025" s="48" t="s">
        <v>78</v>
      </c>
      <c r="M1025" s="21"/>
      <c r="N1025" s="22" t="s">
        <v>10</v>
      </c>
      <c r="O1025" s="19"/>
      <c r="P1025" s="22"/>
      <c r="Q1025" s="38"/>
      <c r="R1025" s="19"/>
      <c r="Y1025" s="31"/>
      <c r="Z1025" s="31"/>
      <c r="AC1025" s="31"/>
    </row>
    <row r="1026" spans="1:29" s="24" customFormat="1" ht="30" customHeight="1" x14ac:dyDescent="0.2">
      <c r="A1026" s="22" t="s">
        <v>1115</v>
      </c>
      <c r="B1026" s="38" t="s">
        <v>2427</v>
      </c>
      <c r="C1026" s="22" t="s">
        <v>52</v>
      </c>
      <c r="D1026" s="19"/>
      <c r="E1026" s="47">
        <v>43777</v>
      </c>
      <c r="F1026" s="47">
        <v>43780</v>
      </c>
      <c r="G1026" s="47">
        <v>43791</v>
      </c>
      <c r="H1026" s="47">
        <v>43805</v>
      </c>
      <c r="I1026" s="47">
        <v>43780</v>
      </c>
      <c r="J1026" s="61" t="s">
        <v>12</v>
      </c>
      <c r="K1026" s="21"/>
      <c r="L1026" s="48" t="s">
        <v>78</v>
      </c>
      <c r="M1026" s="21"/>
      <c r="N1026" s="22" t="s">
        <v>13</v>
      </c>
      <c r="O1026" s="19"/>
      <c r="P1026" s="22"/>
      <c r="Q1026" s="38" t="s">
        <v>2356</v>
      </c>
      <c r="R1026" s="19"/>
      <c r="Y1026" s="31"/>
      <c r="Z1026" s="31"/>
      <c r="AC1026" s="31"/>
    </row>
    <row r="1027" spans="1:29" s="24" customFormat="1" ht="30" customHeight="1" x14ac:dyDescent="0.2">
      <c r="A1027" s="22" t="s">
        <v>1116</v>
      </c>
      <c r="B1027" s="38" t="s">
        <v>2355</v>
      </c>
      <c r="C1027" s="22" t="s">
        <v>52</v>
      </c>
      <c r="D1027" s="19"/>
      <c r="E1027" s="47">
        <v>43777</v>
      </c>
      <c r="F1027" s="47">
        <v>43780</v>
      </c>
      <c r="G1027" s="47">
        <v>43791</v>
      </c>
      <c r="H1027" s="47">
        <v>43805</v>
      </c>
      <c r="I1027" s="47">
        <v>43780</v>
      </c>
      <c r="J1027" s="61" t="s">
        <v>12</v>
      </c>
      <c r="K1027" s="21"/>
      <c r="L1027" s="48" t="s">
        <v>78</v>
      </c>
      <c r="M1027" s="21"/>
      <c r="N1027" s="22" t="s">
        <v>13</v>
      </c>
      <c r="O1027" s="19"/>
      <c r="P1027" s="22"/>
      <c r="Q1027" s="38" t="s">
        <v>2356</v>
      </c>
      <c r="R1027" s="19"/>
      <c r="Y1027" s="31"/>
      <c r="Z1027" s="31"/>
      <c r="AC1027" s="31"/>
    </row>
    <row r="1028" spans="1:29" s="24" customFormat="1" ht="30" customHeight="1" x14ac:dyDescent="0.2">
      <c r="A1028" s="22" t="s">
        <v>1117</v>
      </c>
      <c r="B1028" s="38" t="s">
        <v>2334</v>
      </c>
      <c r="C1028" s="22" t="s">
        <v>52</v>
      </c>
      <c r="D1028" s="19"/>
      <c r="E1028" s="47">
        <v>43777</v>
      </c>
      <c r="F1028" s="47">
        <v>43780</v>
      </c>
      <c r="G1028" s="47">
        <v>43791</v>
      </c>
      <c r="H1028" s="47">
        <v>43805</v>
      </c>
      <c r="I1028" s="47">
        <v>43780</v>
      </c>
      <c r="J1028" s="67" t="s">
        <v>12</v>
      </c>
      <c r="K1028" s="21"/>
      <c r="L1028" s="48" t="s">
        <v>78</v>
      </c>
      <c r="M1028" s="21"/>
      <c r="N1028" s="22" t="s">
        <v>13</v>
      </c>
      <c r="O1028" s="19"/>
      <c r="P1028" s="22"/>
      <c r="Q1028" s="38" t="s">
        <v>2356</v>
      </c>
      <c r="R1028" s="19"/>
      <c r="Y1028" s="31"/>
      <c r="Z1028" s="31"/>
      <c r="AC1028" s="31"/>
    </row>
    <row r="1029" spans="1:29" s="24" customFormat="1" ht="30" customHeight="1" x14ac:dyDescent="0.2">
      <c r="A1029" s="22" t="s">
        <v>1118</v>
      </c>
      <c r="B1029" s="38" t="s">
        <v>2554</v>
      </c>
      <c r="C1029" s="22" t="s">
        <v>52</v>
      </c>
      <c r="D1029" s="19"/>
      <c r="E1029" s="47">
        <v>43777</v>
      </c>
      <c r="F1029" s="47">
        <v>43780</v>
      </c>
      <c r="G1029" s="47">
        <v>43791</v>
      </c>
      <c r="H1029" s="47">
        <v>43805</v>
      </c>
      <c r="I1029" s="47">
        <v>43780</v>
      </c>
      <c r="J1029" s="67" t="s">
        <v>12</v>
      </c>
      <c r="K1029" s="21"/>
      <c r="L1029" s="48" t="s">
        <v>78</v>
      </c>
      <c r="M1029" s="21"/>
      <c r="N1029" s="22" t="s">
        <v>13</v>
      </c>
      <c r="O1029" s="19"/>
      <c r="P1029" s="22" t="s">
        <v>70</v>
      </c>
      <c r="Q1029" s="38"/>
      <c r="R1029" s="19"/>
      <c r="Y1029" s="31"/>
      <c r="Z1029" s="31"/>
      <c r="AC1029" s="31"/>
    </row>
    <row r="1030" spans="1:29" s="24" customFormat="1" ht="30" customHeight="1" x14ac:dyDescent="0.2">
      <c r="A1030" s="22" t="s">
        <v>1119</v>
      </c>
      <c r="B1030" s="38" t="s">
        <v>2555</v>
      </c>
      <c r="C1030" s="22" t="s">
        <v>52</v>
      </c>
      <c r="D1030" s="19"/>
      <c r="E1030" s="47">
        <v>43774</v>
      </c>
      <c r="F1030" s="47">
        <v>43775</v>
      </c>
      <c r="G1030" s="47">
        <v>43788</v>
      </c>
      <c r="H1030" s="47">
        <v>43802</v>
      </c>
      <c r="I1030" s="47">
        <v>43789</v>
      </c>
      <c r="J1030" s="61" t="s">
        <v>12</v>
      </c>
      <c r="K1030" s="21"/>
      <c r="L1030" s="48" t="s">
        <v>78</v>
      </c>
      <c r="M1030" s="21"/>
      <c r="N1030" s="22" t="s">
        <v>10</v>
      </c>
      <c r="O1030" s="19"/>
      <c r="P1030" s="22"/>
      <c r="Q1030" s="38"/>
      <c r="R1030" s="19"/>
      <c r="Y1030" s="31"/>
      <c r="Z1030" s="31"/>
      <c r="AC1030" s="31"/>
    </row>
    <row r="1031" spans="1:29" s="24" customFormat="1" ht="30" customHeight="1" x14ac:dyDescent="0.2">
      <c r="A1031" s="22" t="s">
        <v>1120</v>
      </c>
      <c r="B1031" s="38" t="s">
        <v>2340</v>
      </c>
      <c r="C1031" s="22" t="s">
        <v>52</v>
      </c>
      <c r="D1031" s="19"/>
      <c r="E1031" s="47">
        <v>43774</v>
      </c>
      <c r="F1031" s="47">
        <v>43775</v>
      </c>
      <c r="G1031" s="47">
        <v>43788</v>
      </c>
      <c r="H1031" s="47">
        <v>43802</v>
      </c>
      <c r="I1031" s="47">
        <v>43797</v>
      </c>
      <c r="J1031" s="61" t="s">
        <v>12</v>
      </c>
      <c r="K1031" s="21"/>
      <c r="L1031" s="48" t="s">
        <v>78</v>
      </c>
      <c r="M1031" s="21"/>
      <c r="N1031" s="22" t="s">
        <v>10</v>
      </c>
      <c r="O1031" s="19"/>
      <c r="P1031" s="22"/>
      <c r="Q1031" s="38"/>
      <c r="R1031" s="19"/>
      <c r="Y1031" s="31"/>
      <c r="Z1031" s="31"/>
      <c r="AC1031" s="31"/>
    </row>
    <row r="1032" spans="1:29" s="24" customFormat="1" ht="30" customHeight="1" x14ac:dyDescent="0.2">
      <c r="A1032" s="22" t="s">
        <v>1121</v>
      </c>
      <c r="B1032" s="38" t="s">
        <v>2335</v>
      </c>
      <c r="C1032" s="22" t="s">
        <v>52</v>
      </c>
      <c r="D1032" s="19"/>
      <c r="E1032" s="47">
        <v>43773</v>
      </c>
      <c r="F1032" s="47">
        <v>43774</v>
      </c>
      <c r="G1032" s="47">
        <v>43787</v>
      </c>
      <c r="H1032" s="47">
        <v>43801</v>
      </c>
      <c r="I1032" s="47">
        <v>43780</v>
      </c>
      <c r="J1032" s="61" t="s">
        <v>12</v>
      </c>
      <c r="K1032" s="21"/>
      <c r="L1032" s="48" t="s">
        <v>78</v>
      </c>
      <c r="M1032" s="21"/>
      <c r="N1032" s="22" t="s">
        <v>13</v>
      </c>
      <c r="O1032" s="19"/>
      <c r="P1032" s="22" t="s">
        <v>17</v>
      </c>
      <c r="Q1032" s="38"/>
      <c r="R1032" s="19"/>
      <c r="Y1032" s="31"/>
      <c r="Z1032" s="31"/>
      <c r="AC1032" s="31"/>
    </row>
    <row r="1033" spans="1:29" s="24" customFormat="1" ht="30" customHeight="1" x14ac:dyDescent="0.2">
      <c r="A1033" s="22" t="s">
        <v>1122</v>
      </c>
      <c r="B1033" s="38" t="s">
        <v>2337</v>
      </c>
      <c r="C1033" s="22" t="s">
        <v>52</v>
      </c>
      <c r="D1033" s="19"/>
      <c r="E1033" s="47">
        <v>43777</v>
      </c>
      <c r="F1033" s="47">
        <v>43780</v>
      </c>
      <c r="G1033" s="47">
        <v>43791</v>
      </c>
      <c r="H1033" s="47">
        <v>43805</v>
      </c>
      <c r="I1033" s="47">
        <v>43780</v>
      </c>
      <c r="J1033" s="61" t="s">
        <v>12</v>
      </c>
      <c r="K1033" s="21"/>
      <c r="L1033" s="48" t="s">
        <v>78</v>
      </c>
      <c r="M1033" s="21"/>
      <c r="N1033" s="22" t="s">
        <v>13</v>
      </c>
      <c r="O1033" s="19"/>
      <c r="P1033" s="22" t="s">
        <v>70</v>
      </c>
      <c r="Q1033" s="38"/>
      <c r="R1033" s="19"/>
      <c r="Y1033" s="31"/>
      <c r="Z1033" s="31"/>
      <c r="AC1033" s="31"/>
    </row>
    <row r="1034" spans="1:29" s="24" customFormat="1" ht="30" customHeight="1" x14ac:dyDescent="0.2">
      <c r="A1034" s="22" t="s">
        <v>1123</v>
      </c>
      <c r="B1034" s="38" t="s">
        <v>2338</v>
      </c>
      <c r="C1034" s="22" t="s">
        <v>52</v>
      </c>
      <c r="D1034" s="19"/>
      <c r="E1034" s="47">
        <v>43773</v>
      </c>
      <c r="F1034" s="47">
        <v>43774</v>
      </c>
      <c r="G1034" s="47">
        <v>43787</v>
      </c>
      <c r="H1034" s="47">
        <v>43801</v>
      </c>
      <c r="I1034" s="47">
        <v>43780</v>
      </c>
      <c r="J1034" s="61" t="s">
        <v>12</v>
      </c>
      <c r="K1034" s="21"/>
      <c r="L1034" s="48" t="s">
        <v>78</v>
      </c>
      <c r="M1034" s="21"/>
      <c r="N1034" s="22" t="s">
        <v>13</v>
      </c>
      <c r="O1034" s="19"/>
      <c r="P1034" s="22" t="s">
        <v>70</v>
      </c>
      <c r="Q1034" s="38"/>
      <c r="R1034" s="19"/>
      <c r="Y1034" s="31"/>
      <c r="Z1034" s="31"/>
      <c r="AC1034" s="31"/>
    </row>
    <row r="1035" spans="1:29" s="24" customFormat="1" ht="30" customHeight="1" x14ac:dyDescent="0.2">
      <c r="A1035" s="22" t="s">
        <v>1124</v>
      </c>
      <c r="B1035" s="38" t="s">
        <v>2339</v>
      </c>
      <c r="C1035" s="22" t="s">
        <v>52</v>
      </c>
      <c r="D1035" s="19"/>
      <c r="E1035" s="47">
        <v>43780</v>
      </c>
      <c r="F1035" s="47">
        <v>43781</v>
      </c>
      <c r="G1035" s="47">
        <v>43794</v>
      </c>
      <c r="H1035" s="47">
        <v>43808</v>
      </c>
      <c r="I1035" s="47">
        <v>43787</v>
      </c>
      <c r="J1035" s="61" t="s">
        <v>12</v>
      </c>
      <c r="K1035" s="21"/>
      <c r="L1035" s="48" t="s">
        <v>78</v>
      </c>
      <c r="M1035" s="21"/>
      <c r="N1035" s="22" t="s">
        <v>10</v>
      </c>
      <c r="O1035" s="19"/>
      <c r="P1035" s="22"/>
      <c r="Q1035" s="38"/>
      <c r="R1035" s="19"/>
      <c r="Y1035" s="31"/>
      <c r="Z1035" s="31"/>
      <c r="AC1035" s="31"/>
    </row>
    <row r="1036" spans="1:29" s="24" customFormat="1" ht="30" customHeight="1" x14ac:dyDescent="0.2">
      <c r="A1036" s="22" t="s">
        <v>1125</v>
      </c>
      <c r="B1036" s="38" t="s">
        <v>2357</v>
      </c>
      <c r="C1036" s="22" t="s">
        <v>52</v>
      </c>
      <c r="D1036" s="19"/>
      <c r="E1036" s="47">
        <v>43780</v>
      </c>
      <c r="F1036" s="47">
        <v>43781</v>
      </c>
      <c r="G1036" s="47">
        <v>43794</v>
      </c>
      <c r="H1036" s="47">
        <v>43808</v>
      </c>
      <c r="I1036" s="47">
        <v>43803</v>
      </c>
      <c r="J1036" s="61" t="s">
        <v>12</v>
      </c>
      <c r="K1036" s="21"/>
      <c r="L1036" s="48" t="s">
        <v>78</v>
      </c>
      <c r="M1036" s="21"/>
      <c r="N1036" s="22" t="s">
        <v>10</v>
      </c>
      <c r="O1036" s="19"/>
      <c r="P1036" s="22"/>
      <c r="Q1036" s="38"/>
      <c r="R1036" s="19"/>
      <c r="Y1036" s="31"/>
      <c r="Z1036" s="31"/>
      <c r="AC1036" s="31"/>
    </row>
    <row r="1037" spans="1:29" s="24" customFormat="1" ht="30" customHeight="1" x14ac:dyDescent="0.2">
      <c r="A1037" s="22" t="s">
        <v>1126</v>
      </c>
      <c r="B1037" s="38" t="s">
        <v>2341</v>
      </c>
      <c r="C1037" s="22" t="s">
        <v>52</v>
      </c>
      <c r="D1037" s="19"/>
      <c r="E1037" s="47">
        <v>43775</v>
      </c>
      <c r="F1037" s="47">
        <v>43776</v>
      </c>
      <c r="G1037" s="47">
        <v>43789</v>
      </c>
      <c r="H1037" s="47">
        <v>43803</v>
      </c>
      <c r="I1037" s="47">
        <v>43783</v>
      </c>
      <c r="J1037" s="61" t="s">
        <v>12</v>
      </c>
      <c r="K1037" s="21"/>
      <c r="L1037" s="48" t="s">
        <v>78</v>
      </c>
      <c r="M1037" s="21"/>
      <c r="N1037" s="22" t="s">
        <v>13</v>
      </c>
      <c r="O1037" s="19"/>
      <c r="P1037" s="22" t="s">
        <v>70</v>
      </c>
      <c r="Q1037" s="38"/>
      <c r="R1037" s="19"/>
      <c r="Y1037" s="31"/>
      <c r="Z1037" s="31"/>
      <c r="AC1037" s="31"/>
    </row>
    <row r="1038" spans="1:29" s="24" customFormat="1" ht="30" customHeight="1" x14ac:dyDescent="0.2">
      <c r="A1038" s="22" t="s">
        <v>1127</v>
      </c>
      <c r="B1038" s="38" t="s">
        <v>2342</v>
      </c>
      <c r="C1038" s="22" t="s">
        <v>52</v>
      </c>
      <c r="D1038" s="19"/>
      <c r="E1038" s="47">
        <v>43780</v>
      </c>
      <c r="F1038" s="47">
        <v>43781</v>
      </c>
      <c r="G1038" s="47">
        <v>43794</v>
      </c>
      <c r="H1038" s="47">
        <v>43808</v>
      </c>
      <c r="I1038" s="47">
        <v>43794</v>
      </c>
      <c r="J1038" s="61" t="s">
        <v>12</v>
      </c>
      <c r="K1038" s="21"/>
      <c r="L1038" s="48" t="s">
        <v>78</v>
      </c>
      <c r="M1038" s="21"/>
      <c r="N1038" s="22" t="s">
        <v>13</v>
      </c>
      <c r="O1038" s="19"/>
      <c r="P1038" s="22" t="s">
        <v>70</v>
      </c>
      <c r="Q1038" s="38"/>
      <c r="R1038" s="19"/>
      <c r="Y1038" s="31"/>
      <c r="Z1038" s="31"/>
      <c r="AC1038" s="31"/>
    </row>
    <row r="1039" spans="1:29" s="24" customFormat="1" ht="30" customHeight="1" x14ac:dyDescent="0.2">
      <c r="A1039" s="22" t="s">
        <v>1128</v>
      </c>
      <c r="B1039" s="38" t="s">
        <v>2343</v>
      </c>
      <c r="C1039" s="22" t="s">
        <v>52</v>
      </c>
      <c r="D1039" s="19"/>
      <c r="E1039" s="47">
        <v>43780</v>
      </c>
      <c r="F1039" s="47">
        <v>43781</v>
      </c>
      <c r="G1039" s="47">
        <v>43794</v>
      </c>
      <c r="H1039" s="47">
        <v>43808</v>
      </c>
      <c r="I1039" s="47">
        <v>43803</v>
      </c>
      <c r="J1039" s="61" t="s">
        <v>12</v>
      </c>
      <c r="K1039" s="21"/>
      <c r="L1039" s="48" t="s">
        <v>78</v>
      </c>
      <c r="M1039" s="21"/>
      <c r="N1039" s="22" t="s">
        <v>10</v>
      </c>
      <c r="O1039" s="19"/>
      <c r="P1039" s="22"/>
      <c r="Q1039" s="38"/>
      <c r="R1039" s="19"/>
      <c r="Y1039" s="31"/>
      <c r="Z1039" s="31"/>
      <c r="AC1039" s="31"/>
    </row>
    <row r="1040" spans="1:29" s="24" customFormat="1" ht="30" customHeight="1" x14ac:dyDescent="0.2">
      <c r="A1040" s="22" t="s">
        <v>1129</v>
      </c>
      <c r="B1040" s="38" t="s">
        <v>2344</v>
      </c>
      <c r="C1040" s="22" t="s">
        <v>52</v>
      </c>
      <c r="D1040" s="19"/>
      <c r="E1040" s="47">
        <v>43780</v>
      </c>
      <c r="F1040" s="47">
        <v>43781</v>
      </c>
      <c r="G1040" s="47">
        <v>43794</v>
      </c>
      <c r="H1040" s="47">
        <v>43808</v>
      </c>
      <c r="I1040" s="47">
        <v>43784</v>
      </c>
      <c r="J1040" s="61" t="s">
        <v>12</v>
      </c>
      <c r="K1040" s="21"/>
      <c r="L1040" s="48" t="s">
        <v>78</v>
      </c>
      <c r="M1040" s="21"/>
      <c r="N1040" s="22" t="s">
        <v>10</v>
      </c>
      <c r="O1040" s="19"/>
      <c r="P1040" s="22"/>
      <c r="Q1040" s="38"/>
      <c r="R1040" s="19"/>
      <c r="Y1040" s="31"/>
      <c r="Z1040" s="31"/>
      <c r="AC1040" s="31"/>
    </row>
    <row r="1041" spans="1:29" s="24" customFormat="1" ht="30" customHeight="1" x14ac:dyDescent="0.2">
      <c r="A1041" s="22" t="s">
        <v>1130</v>
      </c>
      <c r="B1041" s="38" t="s">
        <v>2358</v>
      </c>
      <c r="C1041" s="22" t="s">
        <v>52</v>
      </c>
      <c r="D1041" s="19"/>
      <c r="E1041" s="47">
        <v>43781</v>
      </c>
      <c r="F1041" s="47">
        <v>43782</v>
      </c>
      <c r="G1041" s="47">
        <v>43795</v>
      </c>
      <c r="H1041" s="47">
        <v>43809</v>
      </c>
      <c r="I1041" s="47">
        <v>43787</v>
      </c>
      <c r="J1041" s="61" t="s">
        <v>12</v>
      </c>
      <c r="K1041" s="21"/>
      <c r="L1041" s="48" t="s">
        <v>78</v>
      </c>
      <c r="M1041" s="21"/>
      <c r="N1041" s="22" t="s">
        <v>10</v>
      </c>
      <c r="O1041" s="19"/>
      <c r="P1041" s="22"/>
      <c r="Q1041" s="38"/>
      <c r="R1041" s="19"/>
      <c r="Y1041" s="31"/>
      <c r="Z1041" s="31"/>
      <c r="AC1041" s="31"/>
    </row>
    <row r="1042" spans="1:29" s="24" customFormat="1" ht="30" customHeight="1" x14ac:dyDescent="0.2">
      <c r="A1042" s="22" t="s">
        <v>1131</v>
      </c>
      <c r="B1042" s="38" t="s">
        <v>2351</v>
      </c>
      <c r="C1042" s="22" t="s">
        <v>52</v>
      </c>
      <c r="D1042" s="19"/>
      <c r="E1042" s="47">
        <v>43780</v>
      </c>
      <c r="F1042" s="47">
        <v>43781</v>
      </c>
      <c r="G1042" s="47">
        <v>43794</v>
      </c>
      <c r="H1042" s="47">
        <v>43808</v>
      </c>
      <c r="I1042" s="47">
        <v>43782</v>
      </c>
      <c r="J1042" s="67" t="s">
        <v>12</v>
      </c>
      <c r="K1042" s="21"/>
      <c r="L1042" s="48" t="s">
        <v>78</v>
      </c>
      <c r="M1042" s="21"/>
      <c r="N1042" s="22" t="s">
        <v>11</v>
      </c>
      <c r="O1042" s="19"/>
      <c r="P1042" s="22" t="s">
        <v>23</v>
      </c>
      <c r="Q1042" s="38"/>
      <c r="R1042" s="19"/>
      <c r="Y1042" s="31"/>
      <c r="Z1042" s="31"/>
      <c r="AC1042" s="31"/>
    </row>
    <row r="1043" spans="1:29" s="24" customFormat="1" ht="30" customHeight="1" x14ac:dyDescent="0.2">
      <c r="A1043" s="22" t="s">
        <v>1132</v>
      </c>
      <c r="B1043" s="38" t="s">
        <v>2360</v>
      </c>
      <c r="C1043" s="22" t="s">
        <v>52</v>
      </c>
      <c r="D1043" s="19"/>
      <c r="E1043" s="47">
        <v>43782</v>
      </c>
      <c r="F1043" s="47">
        <v>43783</v>
      </c>
      <c r="G1043" s="47">
        <v>43796</v>
      </c>
      <c r="H1043" s="47">
        <v>43810</v>
      </c>
      <c r="I1043" s="47">
        <v>43798</v>
      </c>
      <c r="J1043" s="67" t="s">
        <v>12</v>
      </c>
      <c r="K1043" s="21"/>
      <c r="L1043" s="48" t="s">
        <v>78</v>
      </c>
      <c r="M1043" s="21"/>
      <c r="N1043" s="22" t="s">
        <v>10</v>
      </c>
      <c r="O1043" s="19"/>
      <c r="P1043" s="22"/>
      <c r="Q1043" s="38"/>
      <c r="R1043" s="19"/>
      <c r="Y1043" s="31"/>
      <c r="Z1043" s="31"/>
      <c r="AC1043" s="31"/>
    </row>
    <row r="1044" spans="1:29" s="24" customFormat="1" ht="30" customHeight="1" x14ac:dyDescent="0.2">
      <c r="A1044" s="22" t="s">
        <v>1133</v>
      </c>
      <c r="B1044" s="38" t="s">
        <v>2361</v>
      </c>
      <c r="C1044" s="22" t="s">
        <v>52</v>
      </c>
      <c r="D1044" s="19"/>
      <c r="E1044" s="47">
        <v>43782</v>
      </c>
      <c r="F1044" s="47">
        <v>43783</v>
      </c>
      <c r="G1044" s="47">
        <v>43796</v>
      </c>
      <c r="H1044" s="47">
        <v>43810</v>
      </c>
      <c r="I1044" s="47">
        <v>43783</v>
      </c>
      <c r="J1044" s="67" t="s">
        <v>12</v>
      </c>
      <c r="K1044" s="21"/>
      <c r="L1044" s="48" t="s">
        <v>78</v>
      </c>
      <c r="M1044" s="21"/>
      <c r="N1044" s="22" t="s">
        <v>10</v>
      </c>
      <c r="O1044" s="19"/>
      <c r="P1044" s="22"/>
      <c r="Q1044" s="38"/>
      <c r="R1044" s="19"/>
      <c r="Y1044" s="31"/>
      <c r="Z1044" s="31"/>
      <c r="AC1044" s="31"/>
    </row>
    <row r="1045" spans="1:29" s="24" customFormat="1" ht="30" customHeight="1" x14ac:dyDescent="0.2">
      <c r="A1045" s="22" t="s">
        <v>1134</v>
      </c>
      <c r="B1045" s="38" t="s">
        <v>2362</v>
      </c>
      <c r="C1045" s="22" t="s">
        <v>52</v>
      </c>
      <c r="D1045" s="19"/>
      <c r="E1045" s="47">
        <v>43783</v>
      </c>
      <c r="F1045" s="47">
        <v>43784</v>
      </c>
      <c r="G1045" s="47">
        <v>43797</v>
      </c>
      <c r="H1045" s="47">
        <v>43811</v>
      </c>
      <c r="I1045" s="47">
        <v>43790</v>
      </c>
      <c r="J1045" s="61" t="s">
        <v>12</v>
      </c>
      <c r="K1045" s="21"/>
      <c r="L1045" s="48" t="s">
        <v>78</v>
      </c>
      <c r="M1045" s="21"/>
      <c r="N1045" s="22" t="s">
        <v>10</v>
      </c>
      <c r="O1045" s="19"/>
      <c r="P1045" s="22"/>
      <c r="Q1045" s="38"/>
      <c r="R1045" s="19"/>
      <c r="Y1045" s="31"/>
      <c r="Z1045" s="31"/>
      <c r="AC1045" s="31"/>
    </row>
    <row r="1046" spans="1:29" s="24" customFormat="1" ht="30" customHeight="1" x14ac:dyDescent="0.2">
      <c r="A1046" s="22" t="s">
        <v>1135</v>
      </c>
      <c r="B1046" s="38" t="s">
        <v>2363</v>
      </c>
      <c r="C1046" s="22" t="s">
        <v>52</v>
      </c>
      <c r="D1046" s="19"/>
      <c r="E1046" s="47">
        <v>43783</v>
      </c>
      <c r="F1046" s="47">
        <v>43784</v>
      </c>
      <c r="G1046" s="47">
        <v>43797</v>
      </c>
      <c r="H1046" s="47">
        <v>43811</v>
      </c>
      <c r="I1046" s="47">
        <v>43810</v>
      </c>
      <c r="J1046" s="61" t="s">
        <v>12</v>
      </c>
      <c r="K1046" s="21"/>
      <c r="L1046" s="48" t="s">
        <v>78</v>
      </c>
      <c r="M1046" s="21"/>
      <c r="N1046" s="22" t="s">
        <v>19</v>
      </c>
      <c r="O1046" s="19"/>
      <c r="P1046" s="22"/>
      <c r="Q1046" s="38" t="s">
        <v>2466</v>
      </c>
      <c r="R1046" s="19"/>
      <c r="Y1046" s="31"/>
      <c r="Z1046" s="31"/>
      <c r="AC1046" s="31"/>
    </row>
    <row r="1047" spans="1:29" s="24" customFormat="1" ht="30" customHeight="1" x14ac:dyDescent="0.2">
      <c r="A1047" s="22" t="s">
        <v>1136</v>
      </c>
      <c r="B1047" s="38" t="s">
        <v>2364</v>
      </c>
      <c r="C1047" s="22" t="s">
        <v>52</v>
      </c>
      <c r="D1047" s="19"/>
      <c r="E1047" s="47">
        <v>43783</v>
      </c>
      <c r="F1047" s="47">
        <v>43784</v>
      </c>
      <c r="G1047" s="47">
        <v>43797</v>
      </c>
      <c r="H1047" s="47">
        <v>43811</v>
      </c>
      <c r="I1047" s="47">
        <v>43809</v>
      </c>
      <c r="J1047" s="61" t="s">
        <v>12</v>
      </c>
      <c r="K1047" s="21"/>
      <c r="L1047" s="48" t="s">
        <v>78</v>
      </c>
      <c r="M1047" s="21"/>
      <c r="N1047" s="22" t="s">
        <v>10</v>
      </c>
      <c r="O1047" s="19"/>
      <c r="P1047" s="22"/>
      <c r="Q1047" s="38"/>
      <c r="R1047" s="19"/>
      <c r="Y1047" s="31"/>
      <c r="Z1047" s="31"/>
      <c r="AC1047" s="31"/>
    </row>
    <row r="1048" spans="1:29" s="24" customFormat="1" ht="30" customHeight="1" x14ac:dyDescent="0.2">
      <c r="A1048" s="22" t="s">
        <v>1137</v>
      </c>
      <c r="B1048" s="38" t="s">
        <v>2365</v>
      </c>
      <c r="C1048" s="22" t="s">
        <v>52</v>
      </c>
      <c r="D1048" s="19"/>
      <c r="E1048" s="47">
        <v>43783</v>
      </c>
      <c r="F1048" s="47">
        <v>43784</v>
      </c>
      <c r="G1048" s="47">
        <v>43797</v>
      </c>
      <c r="H1048" s="47">
        <v>43811</v>
      </c>
      <c r="I1048" s="47">
        <v>43784</v>
      </c>
      <c r="J1048" s="61" t="s">
        <v>12</v>
      </c>
      <c r="K1048" s="21"/>
      <c r="L1048" s="48" t="s">
        <v>78</v>
      </c>
      <c r="M1048" s="21"/>
      <c r="N1048" s="22" t="s">
        <v>10</v>
      </c>
      <c r="O1048" s="19"/>
      <c r="P1048" s="22"/>
      <c r="Q1048" s="38"/>
      <c r="R1048" s="19"/>
      <c r="Y1048" s="31"/>
      <c r="Z1048" s="31"/>
      <c r="AC1048" s="31"/>
    </row>
    <row r="1049" spans="1:29" s="24" customFormat="1" ht="30" customHeight="1" x14ac:dyDescent="0.2">
      <c r="A1049" s="22" t="s">
        <v>1138</v>
      </c>
      <c r="B1049" s="38" t="s">
        <v>2366</v>
      </c>
      <c r="C1049" s="22" t="s">
        <v>52</v>
      </c>
      <c r="D1049" s="19"/>
      <c r="E1049" s="47">
        <v>43783</v>
      </c>
      <c r="F1049" s="47">
        <v>43784</v>
      </c>
      <c r="G1049" s="47">
        <v>43797</v>
      </c>
      <c r="H1049" s="47">
        <v>43811</v>
      </c>
      <c r="I1049" s="47">
        <v>43796</v>
      </c>
      <c r="J1049" s="61" t="s">
        <v>12</v>
      </c>
      <c r="K1049" s="21"/>
      <c r="L1049" s="48" t="s">
        <v>78</v>
      </c>
      <c r="M1049" s="21"/>
      <c r="N1049" s="22" t="s">
        <v>10</v>
      </c>
      <c r="O1049" s="19"/>
      <c r="P1049" s="22"/>
      <c r="Q1049" s="38" t="s">
        <v>2382</v>
      </c>
      <c r="R1049" s="19"/>
      <c r="Y1049" s="31"/>
      <c r="Z1049" s="31"/>
      <c r="AC1049" s="31"/>
    </row>
    <row r="1050" spans="1:29" s="24" customFormat="1" ht="30" customHeight="1" x14ac:dyDescent="0.2">
      <c r="A1050" s="22" t="s">
        <v>1139</v>
      </c>
      <c r="B1050" s="38" t="s">
        <v>2367</v>
      </c>
      <c r="C1050" s="22" t="s">
        <v>52</v>
      </c>
      <c r="D1050" s="19"/>
      <c r="E1050" s="47">
        <v>43783</v>
      </c>
      <c r="F1050" s="47">
        <v>43784</v>
      </c>
      <c r="G1050" s="47">
        <v>43797</v>
      </c>
      <c r="H1050" s="47">
        <v>43811</v>
      </c>
      <c r="I1050" s="47">
        <v>43788</v>
      </c>
      <c r="J1050" s="61" t="s">
        <v>12</v>
      </c>
      <c r="K1050" s="21"/>
      <c r="L1050" s="48" t="s">
        <v>78</v>
      </c>
      <c r="M1050" s="21"/>
      <c r="N1050" s="22" t="s">
        <v>10</v>
      </c>
      <c r="O1050" s="19"/>
      <c r="P1050" s="22"/>
      <c r="Q1050" s="38"/>
      <c r="R1050" s="19"/>
      <c r="Y1050" s="31"/>
      <c r="Z1050" s="31"/>
      <c r="AC1050" s="31"/>
    </row>
    <row r="1051" spans="1:29" s="24" customFormat="1" ht="30" customHeight="1" x14ac:dyDescent="0.2">
      <c r="A1051" s="22" t="s">
        <v>1140</v>
      </c>
      <c r="B1051" s="38" t="s">
        <v>2368</v>
      </c>
      <c r="C1051" s="22" t="s">
        <v>52</v>
      </c>
      <c r="D1051" s="19"/>
      <c r="E1051" s="47">
        <v>43783</v>
      </c>
      <c r="F1051" s="47">
        <v>43784</v>
      </c>
      <c r="G1051" s="47">
        <v>43797</v>
      </c>
      <c r="H1051" s="47">
        <v>43811</v>
      </c>
      <c r="I1051" s="47">
        <v>43796</v>
      </c>
      <c r="J1051" s="61" t="s">
        <v>12</v>
      </c>
      <c r="K1051" s="21"/>
      <c r="L1051" s="48" t="s">
        <v>78</v>
      </c>
      <c r="M1051" s="21"/>
      <c r="N1051" s="22" t="s">
        <v>10</v>
      </c>
      <c r="O1051" s="19"/>
      <c r="P1051" s="22"/>
      <c r="Q1051" s="38"/>
      <c r="R1051" s="19"/>
      <c r="Y1051" s="31"/>
      <c r="Z1051" s="31"/>
      <c r="AC1051" s="31"/>
    </row>
    <row r="1052" spans="1:29" s="24" customFormat="1" ht="30" customHeight="1" x14ac:dyDescent="0.2">
      <c r="A1052" s="22" t="s">
        <v>1141</v>
      </c>
      <c r="B1052" s="38" t="s">
        <v>2556</v>
      </c>
      <c r="C1052" s="22" t="s">
        <v>52</v>
      </c>
      <c r="D1052" s="19"/>
      <c r="E1052" s="47">
        <v>43783</v>
      </c>
      <c r="F1052" s="47">
        <v>43784</v>
      </c>
      <c r="G1052" s="47">
        <v>43797</v>
      </c>
      <c r="H1052" s="47">
        <v>43811</v>
      </c>
      <c r="I1052" s="47">
        <v>43787</v>
      </c>
      <c r="J1052" s="61" t="s">
        <v>12</v>
      </c>
      <c r="K1052" s="21"/>
      <c r="L1052" s="48" t="s">
        <v>78</v>
      </c>
      <c r="M1052" s="21"/>
      <c r="N1052" s="22" t="s">
        <v>10</v>
      </c>
      <c r="O1052" s="19"/>
      <c r="P1052" s="22"/>
      <c r="Q1052" s="38"/>
      <c r="R1052" s="19"/>
      <c r="Y1052" s="31"/>
      <c r="Z1052" s="31"/>
      <c r="AC1052" s="31"/>
    </row>
    <row r="1053" spans="1:29" s="24" customFormat="1" ht="30" customHeight="1" x14ac:dyDescent="0.2">
      <c r="A1053" s="22" t="s">
        <v>1142</v>
      </c>
      <c r="B1053" s="38" t="s">
        <v>1875</v>
      </c>
      <c r="C1053" s="22" t="s">
        <v>52</v>
      </c>
      <c r="D1053" s="19"/>
      <c r="E1053" s="47">
        <v>43784</v>
      </c>
      <c r="F1053" s="47">
        <v>43787</v>
      </c>
      <c r="G1053" s="47">
        <v>43798</v>
      </c>
      <c r="H1053" s="47">
        <v>43812</v>
      </c>
      <c r="I1053" s="47">
        <v>43784</v>
      </c>
      <c r="J1053" s="61" t="s">
        <v>12</v>
      </c>
      <c r="K1053" s="21"/>
      <c r="L1053" s="48" t="s">
        <v>78</v>
      </c>
      <c r="M1053" s="21"/>
      <c r="N1053" s="22" t="s">
        <v>13</v>
      </c>
      <c r="O1053" s="19"/>
      <c r="P1053" s="22" t="s">
        <v>70</v>
      </c>
      <c r="Q1053" s="38"/>
      <c r="R1053" s="19"/>
      <c r="Y1053" s="31"/>
      <c r="Z1053" s="31"/>
      <c r="AC1053" s="31"/>
    </row>
    <row r="1054" spans="1:29" s="24" customFormat="1" ht="30" customHeight="1" x14ac:dyDescent="0.2">
      <c r="A1054" s="22" t="s">
        <v>1143</v>
      </c>
      <c r="B1054" s="38" t="s">
        <v>1875</v>
      </c>
      <c r="C1054" s="22" t="s">
        <v>52</v>
      </c>
      <c r="D1054" s="19"/>
      <c r="E1054" s="47">
        <v>43784</v>
      </c>
      <c r="F1054" s="47">
        <v>43787</v>
      </c>
      <c r="G1054" s="47">
        <v>43798</v>
      </c>
      <c r="H1054" s="47">
        <v>43812</v>
      </c>
      <c r="I1054" s="47">
        <v>43784</v>
      </c>
      <c r="J1054" s="67" t="s">
        <v>12</v>
      </c>
      <c r="K1054" s="21"/>
      <c r="L1054" s="48" t="s">
        <v>78</v>
      </c>
      <c r="M1054" s="21"/>
      <c r="N1054" s="22" t="s">
        <v>13</v>
      </c>
      <c r="O1054" s="19"/>
      <c r="P1054" s="22" t="s">
        <v>70</v>
      </c>
      <c r="Q1054" s="38"/>
      <c r="R1054" s="19"/>
      <c r="Y1054" s="31"/>
      <c r="Z1054" s="31"/>
      <c r="AC1054" s="31"/>
    </row>
    <row r="1055" spans="1:29" s="24" customFormat="1" ht="30" customHeight="1" x14ac:dyDescent="0.2">
      <c r="A1055" s="22" t="s">
        <v>1144</v>
      </c>
      <c r="B1055" s="38" t="s">
        <v>2369</v>
      </c>
      <c r="C1055" s="22" t="s">
        <v>52</v>
      </c>
      <c r="D1055" s="19"/>
      <c r="E1055" s="47">
        <v>43784</v>
      </c>
      <c r="F1055" s="47">
        <v>43787</v>
      </c>
      <c r="G1055" s="47">
        <v>43798</v>
      </c>
      <c r="H1055" s="47">
        <v>43812</v>
      </c>
      <c r="I1055" s="47">
        <v>43795</v>
      </c>
      <c r="J1055" s="61" t="s">
        <v>12</v>
      </c>
      <c r="K1055" s="21"/>
      <c r="L1055" s="48" t="s">
        <v>78</v>
      </c>
      <c r="M1055" s="21"/>
      <c r="N1055" s="22" t="s">
        <v>10</v>
      </c>
      <c r="O1055" s="19"/>
      <c r="P1055" s="22"/>
      <c r="Q1055" s="38"/>
      <c r="R1055" s="19"/>
      <c r="Y1055" s="31"/>
      <c r="Z1055" s="31"/>
      <c r="AC1055" s="31"/>
    </row>
    <row r="1056" spans="1:29" s="24" customFormat="1" ht="30" customHeight="1" x14ac:dyDescent="0.2">
      <c r="A1056" s="22" t="s">
        <v>1145</v>
      </c>
      <c r="B1056" s="38" t="s">
        <v>2370</v>
      </c>
      <c r="C1056" s="22" t="s">
        <v>52</v>
      </c>
      <c r="D1056" s="19"/>
      <c r="E1056" s="47">
        <v>43784</v>
      </c>
      <c r="F1056" s="47">
        <v>43787</v>
      </c>
      <c r="G1056" s="47">
        <v>43798</v>
      </c>
      <c r="H1056" s="47">
        <v>43812</v>
      </c>
      <c r="I1056" s="47">
        <v>43798</v>
      </c>
      <c r="J1056" s="61" t="s">
        <v>12</v>
      </c>
      <c r="K1056" s="21"/>
      <c r="L1056" s="48" t="s">
        <v>78</v>
      </c>
      <c r="M1056" s="21"/>
      <c r="N1056" s="22" t="s">
        <v>10</v>
      </c>
      <c r="O1056" s="19"/>
      <c r="P1056" s="22"/>
      <c r="Q1056" s="38"/>
      <c r="R1056" s="19"/>
      <c r="Y1056" s="31"/>
      <c r="Z1056" s="31"/>
      <c r="AC1056" s="31"/>
    </row>
    <row r="1057" spans="1:29" s="24" customFormat="1" ht="30" customHeight="1" x14ac:dyDescent="0.2">
      <c r="A1057" s="22" t="s">
        <v>1146</v>
      </c>
      <c r="B1057" s="38" t="s">
        <v>2371</v>
      </c>
      <c r="C1057" s="22" t="s">
        <v>52</v>
      </c>
      <c r="D1057" s="19"/>
      <c r="E1057" s="47">
        <v>43784</v>
      </c>
      <c r="F1057" s="47">
        <v>43787</v>
      </c>
      <c r="G1057" s="47">
        <v>43798</v>
      </c>
      <c r="H1057" s="47">
        <v>43812</v>
      </c>
      <c r="I1057" s="47">
        <v>43798</v>
      </c>
      <c r="J1057" s="61" t="s">
        <v>12</v>
      </c>
      <c r="K1057" s="21"/>
      <c r="L1057" s="48" t="s">
        <v>78</v>
      </c>
      <c r="M1057" s="21"/>
      <c r="N1057" s="22" t="s">
        <v>11</v>
      </c>
      <c r="O1057" s="19"/>
      <c r="P1057" s="22" t="s">
        <v>70</v>
      </c>
      <c r="Q1057" s="38"/>
      <c r="R1057" s="19"/>
      <c r="Y1057" s="31"/>
      <c r="Z1057" s="31"/>
      <c r="AC1057" s="31"/>
    </row>
    <row r="1058" spans="1:29" s="24" customFormat="1" ht="30" customHeight="1" x14ac:dyDescent="0.2">
      <c r="A1058" s="49" t="s">
        <v>1147</v>
      </c>
      <c r="B1058" s="50" t="s">
        <v>2372</v>
      </c>
      <c r="C1058" s="49" t="s">
        <v>52</v>
      </c>
      <c r="D1058" s="46"/>
      <c r="E1058" s="127">
        <v>43784</v>
      </c>
      <c r="F1058" s="127">
        <v>43787</v>
      </c>
      <c r="G1058" s="127">
        <v>43798</v>
      </c>
      <c r="H1058" s="127">
        <v>43812</v>
      </c>
      <c r="I1058" s="159">
        <v>43789</v>
      </c>
      <c r="J1058" s="115" t="s">
        <v>12</v>
      </c>
      <c r="K1058" s="116"/>
      <c r="L1058" s="90" t="s">
        <v>78</v>
      </c>
      <c r="M1058" s="89"/>
      <c r="N1058" s="49" t="s">
        <v>13</v>
      </c>
      <c r="O1058" s="46"/>
      <c r="P1058" s="49" t="s">
        <v>70</v>
      </c>
      <c r="Q1058" s="38"/>
      <c r="R1058" s="19"/>
      <c r="Y1058" s="31"/>
      <c r="Z1058" s="31"/>
      <c r="AC1058" s="31"/>
    </row>
    <row r="1059" spans="1:29" s="24" customFormat="1" ht="30" customHeight="1" x14ac:dyDescent="0.2">
      <c r="A1059" s="22" t="s">
        <v>1148</v>
      </c>
      <c r="B1059" s="50" t="s">
        <v>2373</v>
      </c>
      <c r="C1059" s="22" t="s">
        <v>52</v>
      </c>
      <c r="D1059" s="19"/>
      <c r="E1059" s="47">
        <v>43787</v>
      </c>
      <c r="F1059" s="47">
        <v>43788</v>
      </c>
      <c r="G1059" s="47">
        <v>43801</v>
      </c>
      <c r="H1059" s="47">
        <v>43815</v>
      </c>
      <c r="I1059" s="47">
        <v>43788</v>
      </c>
      <c r="J1059" s="61" t="s">
        <v>12</v>
      </c>
      <c r="K1059" s="21"/>
      <c r="L1059" s="48" t="s">
        <v>78</v>
      </c>
      <c r="M1059" s="21"/>
      <c r="N1059" s="22" t="s">
        <v>11</v>
      </c>
      <c r="O1059" s="19"/>
      <c r="P1059" s="22" t="s">
        <v>70</v>
      </c>
      <c r="Q1059" s="38" t="s">
        <v>2377</v>
      </c>
      <c r="R1059" s="19"/>
      <c r="Y1059" s="31"/>
      <c r="Z1059" s="31"/>
      <c r="AC1059" s="31"/>
    </row>
    <row r="1060" spans="1:29" s="24" customFormat="1" ht="30" customHeight="1" x14ac:dyDescent="0.2">
      <c r="A1060" s="22" t="s">
        <v>1149</v>
      </c>
      <c r="B1060" s="38" t="s">
        <v>2374</v>
      </c>
      <c r="C1060" s="22" t="s">
        <v>52</v>
      </c>
      <c r="D1060" s="19"/>
      <c r="E1060" s="47">
        <v>43787</v>
      </c>
      <c r="F1060" s="47">
        <v>43788</v>
      </c>
      <c r="G1060" s="47">
        <v>43801</v>
      </c>
      <c r="H1060" s="47">
        <v>43815</v>
      </c>
      <c r="I1060" s="47">
        <v>43798</v>
      </c>
      <c r="J1060" s="61" t="s">
        <v>12</v>
      </c>
      <c r="K1060" s="21"/>
      <c r="L1060" s="48" t="s">
        <v>78</v>
      </c>
      <c r="M1060" s="21"/>
      <c r="N1060" s="22" t="s">
        <v>10</v>
      </c>
      <c r="O1060" s="19"/>
      <c r="P1060" s="22"/>
      <c r="Q1060" s="38"/>
      <c r="R1060" s="19"/>
      <c r="Y1060" s="31"/>
      <c r="Z1060" s="31"/>
      <c r="AC1060" s="31"/>
    </row>
    <row r="1061" spans="1:29" s="24" customFormat="1" ht="30" customHeight="1" x14ac:dyDescent="0.2">
      <c r="A1061" s="49" t="s">
        <v>1150</v>
      </c>
      <c r="B1061" s="50" t="s">
        <v>2229</v>
      </c>
      <c r="C1061" s="49" t="s">
        <v>52</v>
      </c>
      <c r="D1061" s="46"/>
      <c r="E1061" s="159">
        <v>43788</v>
      </c>
      <c r="F1061" s="159">
        <v>43789</v>
      </c>
      <c r="G1061" s="159">
        <v>43802</v>
      </c>
      <c r="H1061" s="159">
        <v>43816</v>
      </c>
      <c r="I1061" s="159">
        <v>43789</v>
      </c>
      <c r="J1061" s="115" t="s">
        <v>12</v>
      </c>
      <c r="K1061" s="116"/>
      <c r="L1061" s="90" t="s">
        <v>78</v>
      </c>
      <c r="M1061" s="89"/>
      <c r="N1061" s="49" t="s">
        <v>13</v>
      </c>
      <c r="O1061" s="46"/>
      <c r="P1061" s="49" t="s">
        <v>62</v>
      </c>
      <c r="Q1061" s="50"/>
      <c r="R1061" s="19"/>
      <c r="Y1061" s="31"/>
      <c r="Z1061" s="31"/>
      <c r="AC1061" s="31"/>
    </row>
    <row r="1062" spans="1:29" s="24" customFormat="1" ht="30" customHeight="1" x14ac:dyDescent="0.2">
      <c r="A1062" s="49" t="s">
        <v>1151</v>
      </c>
      <c r="B1062" s="50" t="s">
        <v>2376</v>
      </c>
      <c r="C1062" s="49" t="s">
        <v>52</v>
      </c>
      <c r="D1062" s="46"/>
      <c r="E1062" s="159">
        <v>43788</v>
      </c>
      <c r="F1062" s="159">
        <v>43789</v>
      </c>
      <c r="G1062" s="159">
        <v>43802</v>
      </c>
      <c r="H1062" s="159">
        <v>43816</v>
      </c>
      <c r="I1062" s="159">
        <v>43789</v>
      </c>
      <c r="J1062" s="115" t="s">
        <v>12</v>
      </c>
      <c r="K1062" s="116"/>
      <c r="L1062" s="90" t="s">
        <v>78</v>
      </c>
      <c r="M1062" s="89"/>
      <c r="N1062" s="49" t="s">
        <v>13</v>
      </c>
      <c r="O1062" s="46"/>
      <c r="P1062" s="49" t="s">
        <v>70</v>
      </c>
      <c r="Q1062" s="50"/>
      <c r="R1062" s="19"/>
      <c r="Y1062" s="31"/>
      <c r="Z1062" s="31"/>
      <c r="AC1062" s="31"/>
    </row>
    <row r="1063" spans="1:29" s="24" customFormat="1" ht="30" customHeight="1" x14ac:dyDescent="0.2">
      <c r="A1063" s="22" t="s">
        <v>1152</v>
      </c>
      <c r="B1063" s="38" t="s">
        <v>2383</v>
      </c>
      <c r="C1063" s="49" t="s">
        <v>52</v>
      </c>
      <c r="D1063" s="19"/>
      <c r="E1063" s="159">
        <v>43788</v>
      </c>
      <c r="F1063" s="159">
        <v>43789</v>
      </c>
      <c r="G1063" s="159">
        <v>43802</v>
      </c>
      <c r="H1063" s="159">
        <v>43816</v>
      </c>
      <c r="I1063" s="47">
        <v>43797</v>
      </c>
      <c r="J1063" s="67" t="s">
        <v>12</v>
      </c>
      <c r="K1063" s="21"/>
      <c r="L1063" s="48" t="s">
        <v>78</v>
      </c>
      <c r="M1063" s="21"/>
      <c r="N1063" s="22" t="s">
        <v>10</v>
      </c>
      <c r="O1063" s="19"/>
      <c r="P1063" s="22"/>
      <c r="Q1063" s="38"/>
      <c r="R1063" s="19"/>
      <c r="Y1063" s="31"/>
      <c r="Z1063" s="31"/>
      <c r="AC1063" s="31"/>
    </row>
    <row r="1064" spans="1:29" s="24" customFormat="1" ht="30" customHeight="1" x14ac:dyDescent="0.2">
      <c r="A1064" s="22" t="s">
        <v>1153</v>
      </c>
      <c r="B1064" s="38" t="s">
        <v>2378</v>
      </c>
      <c r="C1064" s="22" t="s">
        <v>52</v>
      </c>
      <c r="D1064" s="19"/>
      <c r="E1064" s="159">
        <v>43788</v>
      </c>
      <c r="F1064" s="159">
        <v>43789</v>
      </c>
      <c r="G1064" s="159">
        <v>43802</v>
      </c>
      <c r="H1064" s="159">
        <v>43816</v>
      </c>
      <c r="I1064" s="47">
        <v>43803</v>
      </c>
      <c r="J1064" s="61" t="s">
        <v>12</v>
      </c>
      <c r="K1064" s="21"/>
      <c r="L1064" s="48" t="s">
        <v>78</v>
      </c>
      <c r="M1064" s="21"/>
      <c r="N1064" s="22" t="s">
        <v>10</v>
      </c>
      <c r="O1064" s="19"/>
      <c r="P1064" s="22"/>
      <c r="Q1064" s="38"/>
      <c r="R1064" s="19"/>
      <c r="Y1064" s="31"/>
      <c r="Z1064" s="31"/>
      <c r="AC1064" s="31"/>
    </row>
    <row r="1065" spans="1:29" s="24" customFormat="1" ht="30" customHeight="1" x14ac:dyDescent="0.2">
      <c r="A1065" s="22" t="s">
        <v>1154</v>
      </c>
      <c r="B1065" s="38" t="s">
        <v>2379</v>
      </c>
      <c r="C1065" s="22" t="s">
        <v>52</v>
      </c>
      <c r="D1065" s="19"/>
      <c r="E1065" s="159">
        <v>43788</v>
      </c>
      <c r="F1065" s="159">
        <v>43789</v>
      </c>
      <c r="G1065" s="159">
        <v>43802</v>
      </c>
      <c r="H1065" s="159">
        <v>43816</v>
      </c>
      <c r="I1065" s="47">
        <v>43816</v>
      </c>
      <c r="J1065" s="61" t="s">
        <v>12</v>
      </c>
      <c r="K1065" s="21"/>
      <c r="L1065" s="48" t="s">
        <v>78</v>
      </c>
      <c r="M1065" s="21"/>
      <c r="N1065" s="22" t="s">
        <v>10</v>
      </c>
      <c r="O1065" s="19"/>
      <c r="P1065" s="22"/>
      <c r="Q1065" s="38"/>
      <c r="R1065" s="19"/>
      <c r="Y1065" s="31"/>
      <c r="Z1065" s="31"/>
      <c r="AC1065" s="31"/>
    </row>
    <row r="1066" spans="1:29" s="24" customFormat="1" ht="30" customHeight="1" x14ac:dyDescent="0.2">
      <c r="A1066" s="22" t="s">
        <v>1155</v>
      </c>
      <c r="B1066" s="38" t="s">
        <v>2380</v>
      </c>
      <c r="C1066" s="22" t="s">
        <v>52</v>
      </c>
      <c r="D1066" s="19"/>
      <c r="E1066" s="47">
        <v>43789</v>
      </c>
      <c r="F1066" s="47">
        <v>43790</v>
      </c>
      <c r="G1066" s="47">
        <v>43803</v>
      </c>
      <c r="H1066" s="47">
        <v>43817</v>
      </c>
      <c r="I1066" s="47">
        <v>43805</v>
      </c>
      <c r="J1066" s="61" t="s">
        <v>12</v>
      </c>
      <c r="K1066" s="21"/>
      <c r="L1066" s="48" t="s">
        <v>78</v>
      </c>
      <c r="M1066" s="21"/>
      <c r="N1066" s="22" t="s">
        <v>11</v>
      </c>
      <c r="O1066" s="19"/>
      <c r="P1066" s="22" t="s">
        <v>16</v>
      </c>
      <c r="Q1066" s="38" t="s">
        <v>2452</v>
      </c>
      <c r="R1066" s="19"/>
      <c r="Y1066" s="31"/>
      <c r="Z1066" s="31"/>
      <c r="AC1066" s="31"/>
    </row>
    <row r="1067" spans="1:29" s="24" customFormat="1" ht="30" customHeight="1" x14ac:dyDescent="0.2">
      <c r="A1067" s="49" t="s">
        <v>1156</v>
      </c>
      <c r="B1067" s="50" t="s">
        <v>2381</v>
      </c>
      <c r="C1067" s="49" t="s">
        <v>52</v>
      </c>
      <c r="D1067" s="46"/>
      <c r="E1067" s="159">
        <v>43789</v>
      </c>
      <c r="F1067" s="159">
        <v>43790</v>
      </c>
      <c r="G1067" s="159">
        <v>43803</v>
      </c>
      <c r="H1067" s="159">
        <v>43817</v>
      </c>
      <c r="I1067" s="159">
        <v>43795</v>
      </c>
      <c r="J1067" s="67" t="s">
        <v>12</v>
      </c>
      <c r="K1067" s="89"/>
      <c r="L1067" s="90" t="s">
        <v>78</v>
      </c>
      <c r="M1067" s="89"/>
      <c r="N1067" s="49" t="s">
        <v>10</v>
      </c>
      <c r="O1067" s="46"/>
      <c r="P1067" s="49"/>
      <c r="Q1067" s="50"/>
      <c r="R1067" s="19"/>
      <c r="Y1067" s="31"/>
      <c r="Z1067" s="31"/>
      <c r="AC1067" s="31"/>
    </row>
    <row r="1068" spans="1:29" s="24" customFormat="1" ht="30" customHeight="1" x14ac:dyDescent="0.2">
      <c r="A1068" s="22" t="s">
        <v>1157</v>
      </c>
      <c r="B1068" s="38" t="s">
        <v>2384</v>
      </c>
      <c r="C1068" s="22" t="s">
        <v>52</v>
      </c>
      <c r="D1068" s="19"/>
      <c r="E1068" s="47">
        <v>43789</v>
      </c>
      <c r="F1068" s="47">
        <v>43790</v>
      </c>
      <c r="G1068" s="47">
        <v>43803</v>
      </c>
      <c r="H1068" s="47">
        <v>43817</v>
      </c>
      <c r="I1068" s="47">
        <v>43816</v>
      </c>
      <c r="J1068" s="61" t="s">
        <v>12</v>
      </c>
      <c r="K1068" s="21"/>
      <c r="L1068" s="48" t="s">
        <v>78</v>
      </c>
      <c r="M1068" s="21"/>
      <c r="N1068" s="22" t="s">
        <v>10</v>
      </c>
      <c r="O1068" s="19"/>
      <c r="P1068" s="22"/>
      <c r="Q1068" s="38"/>
      <c r="R1068" s="19"/>
      <c r="Y1068" s="31"/>
      <c r="Z1068" s="31"/>
      <c r="AC1068" s="31"/>
    </row>
    <row r="1069" spans="1:29" s="24" customFormat="1" ht="30" customHeight="1" x14ac:dyDescent="0.2">
      <c r="A1069" s="22" t="s">
        <v>1158</v>
      </c>
      <c r="B1069" s="38" t="s">
        <v>2557</v>
      </c>
      <c r="C1069" s="22" t="s">
        <v>52</v>
      </c>
      <c r="D1069" s="19"/>
      <c r="E1069" s="47">
        <v>43790</v>
      </c>
      <c r="F1069" s="47">
        <v>43791</v>
      </c>
      <c r="G1069" s="47">
        <v>43804</v>
      </c>
      <c r="H1069" s="47">
        <v>43818</v>
      </c>
      <c r="I1069" s="47">
        <v>43816</v>
      </c>
      <c r="J1069" s="61" t="s">
        <v>12</v>
      </c>
      <c r="K1069" s="21"/>
      <c r="L1069" s="48" t="s">
        <v>78</v>
      </c>
      <c r="M1069" s="21"/>
      <c r="N1069" s="22" t="s">
        <v>13</v>
      </c>
      <c r="O1069" s="19"/>
      <c r="P1069" s="22" t="s">
        <v>16</v>
      </c>
      <c r="Q1069" s="38"/>
      <c r="R1069" s="19"/>
      <c r="Y1069" s="31"/>
      <c r="Z1069" s="31"/>
      <c r="AC1069" s="31"/>
    </row>
    <row r="1070" spans="1:29" s="24" customFormat="1" ht="30" customHeight="1" x14ac:dyDescent="0.2">
      <c r="A1070" s="22" t="s">
        <v>1159</v>
      </c>
      <c r="B1070" s="38" t="s">
        <v>2386</v>
      </c>
      <c r="C1070" s="22" t="s">
        <v>52</v>
      </c>
      <c r="D1070" s="19"/>
      <c r="E1070" s="47">
        <v>43790</v>
      </c>
      <c r="F1070" s="47">
        <v>43791</v>
      </c>
      <c r="G1070" s="47">
        <v>43804</v>
      </c>
      <c r="H1070" s="47">
        <v>43818</v>
      </c>
      <c r="I1070" s="47">
        <v>43805</v>
      </c>
      <c r="J1070" s="61" t="s">
        <v>12</v>
      </c>
      <c r="K1070" s="21"/>
      <c r="L1070" s="48" t="s">
        <v>78</v>
      </c>
      <c r="M1070" s="21"/>
      <c r="N1070" s="22" t="s">
        <v>10</v>
      </c>
      <c r="O1070" s="19"/>
      <c r="P1070" s="22"/>
      <c r="Q1070" s="38"/>
      <c r="R1070" s="19"/>
      <c r="Y1070" s="31"/>
      <c r="Z1070" s="31"/>
      <c r="AC1070" s="31"/>
    </row>
    <row r="1071" spans="1:29" s="24" customFormat="1" ht="30" customHeight="1" x14ac:dyDescent="0.2">
      <c r="A1071" s="22" t="s">
        <v>1160</v>
      </c>
      <c r="B1071" s="38" t="s">
        <v>2392</v>
      </c>
      <c r="C1071" s="22" t="s">
        <v>52</v>
      </c>
      <c r="D1071" s="19"/>
      <c r="E1071" s="47">
        <v>43790</v>
      </c>
      <c r="F1071" s="47">
        <v>43791</v>
      </c>
      <c r="G1071" s="47">
        <v>43804</v>
      </c>
      <c r="H1071" s="47">
        <v>43788</v>
      </c>
      <c r="I1071" s="47">
        <v>43805</v>
      </c>
      <c r="J1071" s="61" t="s">
        <v>12</v>
      </c>
      <c r="K1071" s="21"/>
      <c r="L1071" s="48" t="s">
        <v>78</v>
      </c>
      <c r="M1071" s="21"/>
      <c r="N1071" s="22" t="s">
        <v>10</v>
      </c>
      <c r="O1071" s="19"/>
      <c r="P1071" s="22"/>
      <c r="Q1071" s="38"/>
      <c r="R1071" s="19"/>
      <c r="Y1071" s="31"/>
      <c r="Z1071" s="31"/>
      <c r="AC1071" s="31"/>
    </row>
    <row r="1072" spans="1:29" s="24" customFormat="1" ht="30" customHeight="1" x14ac:dyDescent="0.2">
      <c r="A1072" s="22" t="s">
        <v>1161</v>
      </c>
      <c r="B1072" s="38" t="s">
        <v>2395</v>
      </c>
      <c r="C1072" s="22" t="s">
        <v>52</v>
      </c>
      <c r="D1072" s="19"/>
      <c r="E1072" s="47">
        <v>43790</v>
      </c>
      <c r="F1072" s="47">
        <v>43791</v>
      </c>
      <c r="G1072" s="47">
        <v>43804</v>
      </c>
      <c r="H1072" s="47">
        <v>43818</v>
      </c>
      <c r="I1072" s="47">
        <v>43819</v>
      </c>
      <c r="J1072" s="61" t="s">
        <v>24</v>
      </c>
      <c r="K1072" s="21"/>
      <c r="L1072" s="48" t="s">
        <v>78</v>
      </c>
      <c r="M1072" s="21"/>
      <c r="N1072" s="22" t="s">
        <v>10</v>
      </c>
      <c r="O1072" s="19"/>
      <c r="P1072" s="22"/>
      <c r="Q1072" s="38"/>
      <c r="R1072" s="19"/>
      <c r="Y1072" s="31"/>
      <c r="Z1072" s="31"/>
      <c r="AC1072" s="31"/>
    </row>
    <row r="1073" spans="1:29" s="24" customFormat="1" ht="30" customHeight="1" x14ac:dyDescent="0.2">
      <c r="A1073" s="22" t="s">
        <v>1162</v>
      </c>
      <c r="B1073" s="38" t="s">
        <v>2396</v>
      </c>
      <c r="C1073" s="22" t="s">
        <v>52</v>
      </c>
      <c r="D1073" s="19"/>
      <c r="E1073" s="47">
        <v>43790</v>
      </c>
      <c r="F1073" s="47">
        <v>43791</v>
      </c>
      <c r="G1073" s="47">
        <v>43804</v>
      </c>
      <c r="H1073" s="47">
        <v>43818</v>
      </c>
      <c r="I1073" s="47">
        <v>43819</v>
      </c>
      <c r="J1073" s="61" t="s">
        <v>12</v>
      </c>
      <c r="K1073" s="21"/>
      <c r="L1073" s="48" t="s">
        <v>78</v>
      </c>
      <c r="M1073" s="21"/>
      <c r="N1073" s="22" t="s">
        <v>10</v>
      </c>
      <c r="O1073" s="19"/>
      <c r="P1073" s="22"/>
      <c r="Q1073" s="38"/>
      <c r="R1073" s="19"/>
      <c r="Y1073" s="31"/>
      <c r="Z1073" s="31"/>
      <c r="AC1073" s="31"/>
    </row>
    <row r="1074" spans="1:29" s="24" customFormat="1" ht="30" customHeight="1" x14ac:dyDescent="0.2">
      <c r="A1074" s="22" t="s">
        <v>1163</v>
      </c>
      <c r="B1074" s="38" t="s">
        <v>2397</v>
      </c>
      <c r="C1074" s="22" t="s">
        <v>52</v>
      </c>
      <c r="D1074" s="19"/>
      <c r="E1074" s="47">
        <v>43791</v>
      </c>
      <c r="F1074" s="47">
        <v>43794</v>
      </c>
      <c r="G1074" s="47">
        <v>43805</v>
      </c>
      <c r="H1074" s="47">
        <v>43819</v>
      </c>
      <c r="I1074" s="47">
        <v>43797</v>
      </c>
      <c r="J1074" s="61" t="s">
        <v>12</v>
      </c>
      <c r="K1074" s="21"/>
      <c r="L1074" s="48" t="s">
        <v>78</v>
      </c>
      <c r="M1074" s="21"/>
      <c r="N1074" s="22" t="s">
        <v>13</v>
      </c>
      <c r="O1074" s="19"/>
      <c r="P1074" s="22" t="s">
        <v>40</v>
      </c>
      <c r="Q1074" s="38"/>
      <c r="R1074" s="19"/>
      <c r="Y1074" s="31"/>
      <c r="Z1074" s="31"/>
      <c r="AC1074" s="31"/>
    </row>
    <row r="1075" spans="1:29" s="24" customFormat="1" ht="30" customHeight="1" x14ac:dyDescent="0.2">
      <c r="A1075" s="22" t="s">
        <v>1164</v>
      </c>
      <c r="B1075" s="38" t="s">
        <v>2398</v>
      </c>
      <c r="C1075" s="22" t="s">
        <v>52</v>
      </c>
      <c r="D1075" s="19"/>
      <c r="E1075" s="47">
        <v>43791</v>
      </c>
      <c r="F1075" s="47">
        <v>43794</v>
      </c>
      <c r="G1075" s="47">
        <v>43805</v>
      </c>
      <c r="H1075" s="47">
        <v>43819</v>
      </c>
      <c r="I1075" s="47">
        <v>43810</v>
      </c>
      <c r="J1075" s="67" t="s">
        <v>12</v>
      </c>
      <c r="K1075" s="21"/>
      <c r="L1075" s="48" t="s">
        <v>78</v>
      </c>
      <c r="M1075" s="21"/>
      <c r="N1075" s="22" t="s">
        <v>10</v>
      </c>
      <c r="O1075" s="19"/>
      <c r="P1075" s="22"/>
      <c r="Q1075" s="38"/>
      <c r="R1075" s="19"/>
      <c r="Y1075" s="31"/>
      <c r="Z1075" s="31"/>
      <c r="AC1075" s="31"/>
    </row>
    <row r="1076" spans="1:29" s="24" customFormat="1" ht="30" customHeight="1" x14ac:dyDescent="0.2">
      <c r="A1076" s="22" t="s">
        <v>1165</v>
      </c>
      <c r="B1076" s="50" t="s">
        <v>2399</v>
      </c>
      <c r="C1076" s="22" t="s">
        <v>52</v>
      </c>
      <c r="D1076" s="19"/>
      <c r="E1076" s="47">
        <v>43791</v>
      </c>
      <c r="F1076" s="47">
        <v>43794</v>
      </c>
      <c r="G1076" s="47">
        <v>43805</v>
      </c>
      <c r="H1076" s="47">
        <v>43819</v>
      </c>
      <c r="I1076" s="47">
        <v>43804</v>
      </c>
      <c r="J1076" s="67" t="s">
        <v>12</v>
      </c>
      <c r="K1076" s="21"/>
      <c r="L1076" s="48" t="s">
        <v>78</v>
      </c>
      <c r="M1076" s="21"/>
      <c r="N1076" s="22" t="s">
        <v>10</v>
      </c>
      <c r="O1076" s="19"/>
      <c r="P1076" s="22"/>
      <c r="Q1076" s="38"/>
      <c r="R1076" s="19"/>
      <c r="Y1076" s="31"/>
      <c r="Z1076" s="31"/>
      <c r="AC1076" s="31"/>
    </row>
    <row r="1077" spans="1:29" s="24" customFormat="1" ht="30" customHeight="1" x14ac:dyDescent="0.2">
      <c r="A1077" s="49" t="s">
        <v>1166</v>
      </c>
      <c r="B1077" s="50" t="s">
        <v>2400</v>
      </c>
      <c r="C1077" s="49" t="s">
        <v>52</v>
      </c>
      <c r="D1077" s="46"/>
      <c r="E1077" s="127">
        <v>43794</v>
      </c>
      <c r="F1077" s="127">
        <v>43795</v>
      </c>
      <c r="G1077" s="127">
        <v>43808</v>
      </c>
      <c r="H1077" s="127">
        <v>43822</v>
      </c>
      <c r="I1077" s="127">
        <v>43795</v>
      </c>
      <c r="J1077" s="61" t="s">
        <v>12</v>
      </c>
      <c r="K1077" s="21"/>
      <c r="L1077" s="48" t="s">
        <v>78</v>
      </c>
      <c r="M1077" s="21"/>
      <c r="N1077" s="22" t="s">
        <v>10</v>
      </c>
      <c r="O1077" s="19"/>
      <c r="P1077" s="22"/>
      <c r="Q1077" s="38"/>
      <c r="R1077" s="19"/>
      <c r="Y1077" s="31"/>
      <c r="Z1077" s="31"/>
      <c r="AC1077" s="31"/>
    </row>
    <row r="1078" spans="1:29" s="24" customFormat="1" ht="30" customHeight="1" x14ac:dyDescent="0.2">
      <c r="A1078" s="49" t="s">
        <v>1167</v>
      </c>
      <c r="B1078" s="50" t="s">
        <v>2406</v>
      </c>
      <c r="C1078" s="49" t="s">
        <v>52</v>
      </c>
      <c r="D1078" s="46"/>
      <c r="E1078" s="159">
        <v>43791</v>
      </c>
      <c r="F1078" s="127">
        <v>43794</v>
      </c>
      <c r="G1078" s="159">
        <v>43805</v>
      </c>
      <c r="H1078" s="159">
        <v>43819</v>
      </c>
      <c r="I1078" s="159">
        <v>43805</v>
      </c>
      <c r="J1078" s="61" t="s">
        <v>12</v>
      </c>
      <c r="K1078" s="21"/>
      <c r="L1078" s="48" t="s">
        <v>78</v>
      </c>
      <c r="M1078" s="21"/>
      <c r="N1078" s="22" t="s">
        <v>10</v>
      </c>
      <c r="O1078" s="19"/>
      <c r="P1078" s="22"/>
      <c r="Q1078" s="38"/>
      <c r="R1078" s="19"/>
      <c r="Y1078" s="31"/>
      <c r="Z1078" s="31"/>
      <c r="AC1078" s="31"/>
    </row>
    <row r="1079" spans="1:29" s="24" customFormat="1" ht="30" customHeight="1" x14ac:dyDescent="0.2">
      <c r="A1079" s="22" t="s">
        <v>1168</v>
      </c>
      <c r="B1079" s="38" t="s">
        <v>2402</v>
      </c>
      <c r="C1079" s="22" t="s">
        <v>52</v>
      </c>
      <c r="D1079" s="19"/>
      <c r="E1079" s="47">
        <v>43794</v>
      </c>
      <c r="F1079" s="47">
        <v>43795</v>
      </c>
      <c r="G1079" s="47">
        <v>43808</v>
      </c>
      <c r="H1079" s="47">
        <v>43822</v>
      </c>
      <c r="I1079" s="47">
        <v>43798</v>
      </c>
      <c r="J1079" s="61" t="s">
        <v>12</v>
      </c>
      <c r="K1079" s="21"/>
      <c r="L1079" s="48" t="s">
        <v>78</v>
      </c>
      <c r="M1079" s="21"/>
      <c r="N1079" s="22" t="s">
        <v>10</v>
      </c>
      <c r="O1079" s="19"/>
      <c r="P1079" s="22"/>
      <c r="Q1079" s="38"/>
      <c r="R1079" s="19"/>
      <c r="Y1079" s="31"/>
      <c r="Z1079" s="31"/>
      <c r="AC1079" s="31"/>
    </row>
    <row r="1080" spans="1:29" s="24" customFormat="1" ht="30" customHeight="1" x14ac:dyDescent="0.2">
      <c r="A1080" s="22" t="s">
        <v>1169</v>
      </c>
      <c r="B1080" s="38" t="s">
        <v>2403</v>
      </c>
      <c r="C1080" s="22" t="s">
        <v>52</v>
      </c>
      <c r="D1080" s="19"/>
      <c r="E1080" s="47">
        <v>43794</v>
      </c>
      <c r="F1080" s="47">
        <v>43795</v>
      </c>
      <c r="G1080" s="47">
        <v>43808</v>
      </c>
      <c r="H1080" s="47">
        <v>43822</v>
      </c>
      <c r="I1080" s="47">
        <v>43797</v>
      </c>
      <c r="J1080" s="61" t="s">
        <v>12</v>
      </c>
      <c r="K1080" s="21"/>
      <c r="L1080" s="48" t="s">
        <v>78</v>
      </c>
      <c r="M1080" s="21"/>
      <c r="N1080" s="22" t="s">
        <v>10</v>
      </c>
      <c r="O1080" s="19"/>
      <c r="P1080" s="22"/>
      <c r="Q1080" s="38"/>
      <c r="R1080" s="19"/>
      <c r="Y1080" s="31"/>
      <c r="Z1080" s="31"/>
      <c r="AC1080" s="31"/>
    </row>
    <row r="1081" spans="1:29" s="24" customFormat="1" ht="30" customHeight="1" x14ac:dyDescent="0.2">
      <c r="A1081" s="22" t="s">
        <v>1170</v>
      </c>
      <c r="B1081" s="38" t="s">
        <v>2404</v>
      </c>
      <c r="C1081" s="22" t="s">
        <v>52</v>
      </c>
      <c r="D1081" s="19"/>
      <c r="E1081" s="47">
        <v>43794</v>
      </c>
      <c r="F1081" s="47">
        <v>43795</v>
      </c>
      <c r="G1081" s="47">
        <v>43808</v>
      </c>
      <c r="H1081" s="47">
        <v>43822</v>
      </c>
      <c r="I1081" s="47">
        <v>43816</v>
      </c>
      <c r="J1081" s="61" t="s">
        <v>12</v>
      </c>
      <c r="K1081" s="21"/>
      <c r="L1081" s="48" t="s">
        <v>78</v>
      </c>
      <c r="M1081" s="21"/>
      <c r="N1081" s="22" t="s">
        <v>10</v>
      </c>
      <c r="O1081" s="19"/>
      <c r="P1081" s="22"/>
      <c r="Q1081" s="38"/>
      <c r="R1081" s="19"/>
      <c r="Y1081" s="31"/>
      <c r="Z1081" s="31"/>
      <c r="AC1081" s="31"/>
    </row>
    <row r="1082" spans="1:29" s="24" customFormat="1" ht="30" customHeight="1" x14ac:dyDescent="0.2">
      <c r="A1082" s="22" t="s">
        <v>1171</v>
      </c>
      <c r="B1082" s="38" t="s">
        <v>2407</v>
      </c>
      <c r="C1082" s="22" t="s">
        <v>52</v>
      </c>
      <c r="D1082" s="19"/>
      <c r="E1082" s="47">
        <v>43795</v>
      </c>
      <c r="F1082" s="47">
        <v>43796</v>
      </c>
      <c r="G1082" s="47">
        <v>43809</v>
      </c>
      <c r="H1082" s="47">
        <v>43823</v>
      </c>
      <c r="I1082" s="47">
        <v>43797</v>
      </c>
      <c r="J1082" s="61" t="s">
        <v>12</v>
      </c>
      <c r="K1082" s="21"/>
      <c r="L1082" s="48" t="s">
        <v>78</v>
      </c>
      <c r="M1082" s="21"/>
      <c r="N1082" s="22" t="s">
        <v>10</v>
      </c>
      <c r="O1082" s="19"/>
      <c r="P1082" s="22"/>
      <c r="Q1082" s="38"/>
      <c r="R1082" s="19"/>
      <c r="Y1082" s="31"/>
      <c r="Z1082" s="31"/>
      <c r="AC1082" s="31"/>
    </row>
    <row r="1083" spans="1:29" s="24" customFormat="1" ht="30" customHeight="1" x14ac:dyDescent="0.2">
      <c r="A1083" s="22" t="s">
        <v>1172</v>
      </c>
      <c r="B1083" s="38" t="s">
        <v>2405</v>
      </c>
      <c r="C1083" s="22" t="s">
        <v>52</v>
      </c>
      <c r="D1083" s="19"/>
      <c r="E1083" s="47">
        <v>43795</v>
      </c>
      <c r="F1083" s="47">
        <v>43796</v>
      </c>
      <c r="G1083" s="47">
        <v>43809</v>
      </c>
      <c r="H1083" s="47">
        <v>43823</v>
      </c>
      <c r="I1083" s="47">
        <v>43803</v>
      </c>
      <c r="J1083" s="61" t="s">
        <v>12</v>
      </c>
      <c r="K1083" s="21"/>
      <c r="L1083" s="48" t="s">
        <v>78</v>
      </c>
      <c r="M1083" s="21"/>
      <c r="N1083" s="22" t="s">
        <v>10</v>
      </c>
      <c r="O1083" s="19"/>
      <c r="P1083" s="22"/>
      <c r="Q1083" s="38"/>
      <c r="R1083" s="19"/>
      <c r="Y1083" s="31"/>
      <c r="Z1083" s="31"/>
      <c r="AC1083" s="31"/>
    </row>
    <row r="1084" spans="1:29" s="24" customFormat="1" ht="30" customHeight="1" x14ac:dyDescent="0.2">
      <c r="A1084" s="22" t="s">
        <v>1173</v>
      </c>
      <c r="B1084" s="38" t="s">
        <v>2408</v>
      </c>
      <c r="C1084" s="22" t="s">
        <v>52</v>
      </c>
      <c r="D1084" s="19"/>
      <c r="E1084" s="47">
        <v>43796</v>
      </c>
      <c r="F1084" s="47">
        <v>43797</v>
      </c>
      <c r="G1084" s="47">
        <v>43810</v>
      </c>
      <c r="H1084" s="47">
        <v>43826</v>
      </c>
      <c r="I1084" s="47">
        <v>43819</v>
      </c>
      <c r="J1084" s="61" t="s">
        <v>12</v>
      </c>
      <c r="K1084" s="21"/>
      <c r="L1084" s="48" t="s">
        <v>78</v>
      </c>
      <c r="M1084" s="21"/>
      <c r="N1084" s="22" t="s">
        <v>10</v>
      </c>
      <c r="O1084" s="19"/>
      <c r="P1084" s="22"/>
      <c r="Q1084" s="38"/>
      <c r="R1084" s="19"/>
      <c r="Y1084" s="31"/>
      <c r="Z1084" s="31"/>
      <c r="AC1084" s="31"/>
    </row>
    <row r="1085" spans="1:29" s="24" customFormat="1" ht="30" customHeight="1" x14ac:dyDescent="0.2">
      <c r="A1085" s="22" t="s">
        <v>1174</v>
      </c>
      <c r="B1085" s="38" t="s">
        <v>2409</v>
      </c>
      <c r="C1085" s="22" t="s">
        <v>52</v>
      </c>
      <c r="D1085" s="19"/>
      <c r="E1085" s="47">
        <v>43796</v>
      </c>
      <c r="F1085" s="47">
        <v>43797</v>
      </c>
      <c r="G1085" s="47">
        <v>43810</v>
      </c>
      <c r="H1085" s="47">
        <v>43826</v>
      </c>
      <c r="I1085" s="47">
        <v>43819</v>
      </c>
      <c r="J1085" s="61" t="s">
        <v>12</v>
      </c>
      <c r="K1085" s="21"/>
      <c r="L1085" s="48" t="s">
        <v>78</v>
      </c>
      <c r="M1085" s="21"/>
      <c r="N1085" s="22" t="s">
        <v>10</v>
      </c>
      <c r="O1085" s="19"/>
      <c r="P1085" s="22"/>
      <c r="Q1085" s="38"/>
      <c r="R1085" s="19"/>
      <c r="Y1085" s="31"/>
      <c r="Z1085" s="31"/>
      <c r="AC1085" s="31"/>
    </row>
    <row r="1086" spans="1:29" s="24" customFormat="1" ht="30" customHeight="1" x14ac:dyDescent="0.2">
      <c r="A1086" s="22" t="s">
        <v>1175</v>
      </c>
      <c r="B1086" s="38" t="s">
        <v>2410</v>
      </c>
      <c r="C1086" s="22" t="s">
        <v>52</v>
      </c>
      <c r="D1086" s="19"/>
      <c r="E1086" s="47">
        <v>43796</v>
      </c>
      <c r="F1086" s="47">
        <v>43797</v>
      </c>
      <c r="G1086" s="47">
        <v>43810</v>
      </c>
      <c r="H1086" s="47">
        <v>43826</v>
      </c>
      <c r="I1086" s="47">
        <v>43819</v>
      </c>
      <c r="J1086" s="61" t="s">
        <v>12</v>
      </c>
      <c r="K1086" s="21"/>
      <c r="L1086" s="48" t="s">
        <v>78</v>
      </c>
      <c r="M1086" s="21"/>
      <c r="N1086" s="22" t="s">
        <v>10</v>
      </c>
      <c r="O1086" s="19"/>
      <c r="P1086" s="22"/>
      <c r="Q1086" s="38"/>
      <c r="R1086" s="19"/>
      <c r="Y1086" s="31"/>
      <c r="Z1086" s="31"/>
      <c r="AC1086" s="31"/>
    </row>
    <row r="1087" spans="1:29" s="24" customFormat="1" ht="30" customHeight="1" x14ac:dyDescent="0.2">
      <c r="A1087" s="22" t="s">
        <v>1176</v>
      </c>
      <c r="B1087" s="38" t="s">
        <v>2411</v>
      </c>
      <c r="C1087" s="22" t="s">
        <v>52</v>
      </c>
      <c r="D1087" s="19"/>
      <c r="E1087" s="47">
        <v>43796</v>
      </c>
      <c r="F1087" s="47">
        <v>43797</v>
      </c>
      <c r="G1087" s="47">
        <v>43810</v>
      </c>
      <c r="H1087" s="47">
        <v>43826</v>
      </c>
      <c r="I1087" s="47">
        <v>43798</v>
      </c>
      <c r="J1087" s="61" t="s">
        <v>12</v>
      </c>
      <c r="K1087" s="21"/>
      <c r="L1087" s="48" t="s">
        <v>78</v>
      </c>
      <c r="M1087" s="21"/>
      <c r="N1087" s="22" t="s">
        <v>13</v>
      </c>
      <c r="O1087" s="19"/>
      <c r="P1087" s="22" t="s">
        <v>70</v>
      </c>
      <c r="Q1087" s="38"/>
      <c r="R1087" s="19"/>
      <c r="Y1087" s="31"/>
      <c r="Z1087" s="31"/>
      <c r="AC1087" s="31"/>
    </row>
    <row r="1088" spans="1:29" s="24" customFormat="1" ht="30" customHeight="1" x14ac:dyDescent="0.2">
      <c r="A1088" s="22" t="s">
        <v>1177</v>
      </c>
      <c r="B1088" s="38" t="s">
        <v>2414</v>
      </c>
      <c r="C1088" s="22" t="s">
        <v>52</v>
      </c>
      <c r="D1088" s="19"/>
      <c r="E1088" s="47">
        <v>43797</v>
      </c>
      <c r="F1088" s="47">
        <v>43798</v>
      </c>
      <c r="G1088" s="47">
        <v>43811</v>
      </c>
      <c r="H1088" s="47">
        <v>43829</v>
      </c>
      <c r="I1088" s="47">
        <v>43816</v>
      </c>
      <c r="J1088" s="61" t="s">
        <v>12</v>
      </c>
      <c r="K1088" s="21"/>
      <c r="L1088" s="48" t="s">
        <v>78</v>
      </c>
      <c r="M1088" s="21"/>
      <c r="N1088" s="22" t="s">
        <v>10</v>
      </c>
      <c r="O1088" s="19"/>
      <c r="P1088" s="22"/>
      <c r="Q1088" s="38"/>
      <c r="R1088" s="19"/>
      <c r="Y1088" s="31"/>
      <c r="Z1088" s="31"/>
      <c r="AC1088" s="31"/>
    </row>
    <row r="1089" spans="1:29" s="24" customFormat="1" ht="30" customHeight="1" x14ac:dyDescent="0.2">
      <c r="A1089" s="22" t="s">
        <v>1178</v>
      </c>
      <c r="B1089" s="38" t="s">
        <v>2415</v>
      </c>
      <c r="C1089" s="22" t="s">
        <v>52</v>
      </c>
      <c r="D1089" s="19"/>
      <c r="E1089" s="47">
        <v>43797</v>
      </c>
      <c r="F1089" s="47">
        <v>43798</v>
      </c>
      <c r="G1089" s="47">
        <v>43811</v>
      </c>
      <c r="H1089" s="47">
        <v>43829</v>
      </c>
      <c r="I1089" s="47">
        <v>43819</v>
      </c>
      <c r="J1089" s="61" t="s">
        <v>12</v>
      </c>
      <c r="K1089" s="21"/>
      <c r="L1089" s="48" t="s">
        <v>78</v>
      </c>
      <c r="M1089" s="21"/>
      <c r="N1089" s="22" t="s">
        <v>10</v>
      </c>
      <c r="O1089" s="19"/>
      <c r="P1089" s="22"/>
      <c r="Q1089" s="38"/>
      <c r="R1089" s="19"/>
      <c r="Y1089" s="31"/>
      <c r="Z1089" s="31"/>
      <c r="AC1089" s="31"/>
    </row>
    <row r="1090" spans="1:29" s="24" customFormat="1" ht="30" customHeight="1" x14ac:dyDescent="0.2">
      <c r="A1090" s="22" t="s">
        <v>1179</v>
      </c>
      <c r="B1090" s="38" t="s">
        <v>2445</v>
      </c>
      <c r="C1090" s="22" t="s">
        <v>52</v>
      </c>
      <c r="D1090" s="19"/>
      <c r="E1090" s="47">
        <v>43797</v>
      </c>
      <c r="F1090" s="47">
        <v>43798</v>
      </c>
      <c r="G1090" s="47">
        <v>43811</v>
      </c>
      <c r="H1090" s="47">
        <v>43829</v>
      </c>
      <c r="I1090" s="47"/>
      <c r="J1090" s="61" t="s">
        <v>25</v>
      </c>
      <c r="K1090" s="21"/>
      <c r="L1090" s="48" t="s">
        <v>80</v>
      </c>
      <c r="M1090" s="21"/>
      <c r="N1090" s="22" t="s">
        <v>25</v>
      </c>
      <c r="O1090" s="19"/>
      <c r="P1090" s="22"/>
      <c r="Q1090" s="38" t="s">
        <v>2417</v>
      </c>
      <c r="R1090" s="19"/>
      <c r="Y1090" s="31"/>
      <c r="Z1090" s="31"/>
      <c r="AC1090" s="31"/>
    </row>
    <row r="1091" spans="1:29" s="24" customFormat="1" ht="30" customHeight="1" x14ac:dyDescent="0.2">
      <c r="A1091" s="22" t="s">
        <v>1180</v>
      </c>
      <c r="B1091" s="38" t="s">
        <v>2558</v>
      </c>
      <c r="C1091" s="22" t="s">
        <v>52</v>
      </c>
      <c r="D1091" s="19"/>
      <c r="E1091" s="47">
        <v>43797</v>
      </c>
      <c r="F1091" s="47">
        <v>43798</v>
      </c>
      <c r="G1091" s="47">
        <v>43811</v>
      </c>
      <c r="H1091" s="47">
        <v>43829</v>
      </c>
      <c r="I1091" s="47">
        <v>43819</v>
      </c>
      <c r="J1091" s="61" t="s">
        <v>12</v>
      </c>
      <c r="K1091" s="21"/>
      <c r="L1091" s="48" t="s">
        <v>78</v>
      </c>
      <c r="M1091" s="21"/>
      <c r="N1091" s="22" t="s">
        <v>10</v>
      </c>
      <c r="O1091" s="19"/>
      <c r="P1091" s="22"/>
      <c r="Q1091" s="38"/>
      <c r="R1091" s="19"/>
      <c r="Y1091" s="31"/>
      <c r="Z1091" s="31"/>
      <c r="AC1091" s="31"/>
    </row>
    <row r="1092" spans="1:29" s="24" customFormat="1" ht="30" customHeight="1" x14ac:dyDescent="0.2">
      <c r="A1092" s="22" t="s">
        <v>1181</v>
      </c>
      <c r="B1092" s="38" t="s">
        <v>2416</v>
      </c>
      <c r="C1092" s="22" t="s">
        <v>52</v>
      </c>
      <c r="D1092" s="19"/>
      <c r="E1092" s="47">
        <v>43797</v>
      </c>
      <c r="F1092" s="47">
        <v>43798</v>
      </c>
      <c r="G1092" s="47">
        <v>43811</v>
      </c>
      <c r="H1092" s="47">
        <v>43829</v>
      </c>
      <c r="I1092" s="47">
        <v>43819</v>
      </c>
      <c r="J1092" s="61" t="s">
        <v>12</v>
      </c>
      <c r="K1092" s="21"/>
      <c r="L1092" s="48" t="s">
        <v>78</v>
      </c>
      <c r="M1092" s="21"/>
      <c r="N1092" s="22" t="s">
        <v>10</v>
      </c>
      <c r="O1092" s="19"/>
      <c r="P1092" s="22"/>
      <c r="Q1092" s="38"/>
      <c r="R1092" s="19"/>
      <c r="Y1092" s="31"/>
      <c r="Z1092" s="31"/>
      <c r="AC1092" s="31"/>
    </row>
    <row r="1093" spans="1:29" s="24" customFormat="1" ht="30" customHeight="1" x14ac:dyDescent="0.2">
      <c r="A1093" s="22" t="s">
        <v>1182</v>
      </c>
      <c r="B1093" s="38" t="s">
        <v>2418</v>
      </c>
      <c r="C1093" s="22" t="s">
        <v>52</v>
      </c>
      <c r="D1093" s="19"/>
      <c r="E1093" s="47">
        <v>43798</v>
      </c>
      <c r="F1093" s="47">
        <v>43801</v>
      </c>
      <c r="G1093" s="47">
        <v>43812</v>
      </c>
      <c r="H1093" s="47">
        <v>43830</v>
      </c>
      <c r="I1093" s="47">
        <v>43811</v>
      </c>
      <c r="J1093" s="61" t="s">
        <v>12</v>
      </c>
      <c r="K1093" s="21"/>
      <c r="L1093" s="48" t="s">
        <v>78</v>
      </c>
      <c r="M1093" s="21"/>
      <c r="N1093" s="22" t="s">
        <v>13</v>
      </c>
      <c r="O1093" s="19"/>
      <c r="P1093" s="22" t="s">
        <v>40</v>
      </c>
      <c r="Q1093" s="38"/>
      <c r="R1093" s="19"/>
      <c r="Y1093" s="31"/>
      <c r="Z1093" s="31"/>
      <c r="AC1093" s="31"/>
    </row>
    <row r="1094" spans="1:29" s="24" customFormat="1" ht="30" customHeight="1" x14ac:dyDescent="0.2">
      <c r="A1094" s="22" t="s">
        <v>1183</v>
      </c>
      <c r="B1094" s="38" t="s">
        <v>2419</v>
      </c>
      <c r="C1094" s="22" t="s">
        <v>52</v>
      </c>
      <c r="D1094" s="19"/>
      <c r="E1094" s="47">
        <v>43798</v>
      </c>
      <c r="F1094" s="47">
        <v>43801</v>
      </c>
      <c r="G1094" s="47">
        <v>43812</v>
      </c>
      <c r="H1094" s="47">
        <v>43830</v>
      </c>
      <c r="I1094" s="47">
        <v>43802</v>
      </c>
      <c r="J1094" s="61" t="s">
        <v>12</v>
      </c>
      <c r="K1094" s="21"/>
      <c r="L1094" s="48" t="s">
        <v>78</v>
      </c>
      <c r="M1094" s="21"/>
      <c r="N1094" s="22" t="s">
        <v>10</v>
      </c>
      <c r="O1094" s="19"/>
      <c r="P1094" s="22"/>
      <c r="Q1094" s="38"/>
      <c r="R1094" s="19"/>
      <c r="Y1094" s="31"/>
      <c r="Z1094" s="31"/>
      <c r="AC1094" s="31"/>
    </row>
    <row r="1095" spans="1:29" s="24" customFormat="1" ht="30" customHeight="1" x14ac:dyDescent="0.2">
      <c r="A1095" s="22" t="s">
        <v>1184</v>
      </c>
      <c r="B1095" s="38" t="s">
        <v>2421</v>
      </c>
      <c r="C1095" s="22" t="s">
        <v>52</v>
      </c>
      <c r="D1095" s="19"/>
      <c r="E1095" s="47">
        <v>43798</v>
      </c>
      <c r="F1095" s="47">
        <v>43801</v>
      </c>
      <c r="G1095" s="47">
        <v>43812</v>
      </c>
      <c r="H1095" s="47">
        <v>43830</v>
      </c>
      <c r="I1095" s="47">
        <v>43819</v>
      </c>
      <c r="J1095" s="61" t="s">
        <v>12</v>
      </c>
      <c r="K1095" s="21"/>
      <c r="L1095" s="48" t="s">
        <v>78</v>
      </c>
      <c r="M1095" s="21"/>
      <c r="N1095" s="22" t="s">
        <v>10</v>
      </c>
      <c r="O1095" s="19"/>
      <c r="P1095" s="22"/>
      <c r="Q1095" s="38"/>
      <c r="R1095" s="19"/>
      <c r="Y1095" s="31"/>
      <c r="Z1095" s="31"/>
      <c r="AC1095" s="31"/>
    </row>
    <row r="1096" spans="1:29" s="24" customFormat="1" ht="30" customHeight="1" x14ac:dyDescent="0.2">
      <c r="A1096" s="22" t="s">
        <v>1185</v>
      </c>
      <c r="B1096" s="38" t="s">
        <v>2418</v>
      </c>
      <c r="C1096" s="22" t="s">
        <v>52</v>
      </c>
      <c r="D1096" s="19"/>
      <c r="E1096" s="47">
        <v>43798</v>
      </c>
      <c r="F1096" s="47">
        <v>43801</v>
      </c>
      <c r="G1096" s="47">
        <v>43812</v>
      </c>
      <c r="H1096" s="47">
        <v>43830</v>
      </c>
      <c r="I1096" s="47">
        <v>43811</v>
      </c>
      <c r="J1096" s="61" t="s">
        <v>12</v>
      </c>
      <c r="K1096" s="21"/>
      <c r="L1096" s="48" t="s">
        <v>78</v>
      </c>
      <c r="M1096" s="21"/>
      <c r="N1096" s="22" t="s">
        <v>13</v>
      </c>
      <c r="O1096" s="19"/>
      <c r="P1096" s="22" t="s">
        <v>40</v>
      </c>
      <c r="Q1096" s="38"/>
      <c r="R1096" s="19"/>
      <c r="Y1096" s="31"/>
      <c r="Z1096" s="31"/>
      <c r="AC1096" s="31"/>
    </row>
    <row r="1097" spans="1:29" s="24" customFormat="1" ht="30" customHeight="1" x14ac:dyDescent="0.2">
      <c r="A1097" s="22" t="s">
        <v>1186</v>
      </c>
      <c r="B1097" s="38" t="s">
        <v>2422</v>
      </c>
      <c r="C1097" s="22" t="s">
        <v>52</v>
      </c>
      <c r="D1097" s="19"/>
      <c r="E1097" s="47">
        <v>43798</v>
      </c>
      <c r="F1097" s="47">
        <v>43801</v>
      </c>
      <c r="G1097" s="47">
        <v>43812</v>
      </c>
      <c r="H1097" s="47">
        <v>43830</v>
      </c>
      <c r="I1097" s="47">
        <v>43819</v>
      </c>
      <c r="J1097" s="61" t="s">
        <v>12</v>
      </c>
      <c r="K1097" s="21"/>
      <c r="L1097" s="48" t="s">
        <v>78</v>
      </c>
      <c r="M1097" s="21"/>
      <c r="N1097" s="22" t="s">
        <v>19</v>
      </c>
      <c r="O1097" s="19"/>
      <c r="P1097" s="22"/>
      <c r="Q1097" s="38"/>
      <c r="R1097" s="19"/>
      <c r="Y1097" s="31"/>
      <c r="Z1097" s="31"/>
      <c r="AC1097" s="31"/>
    </row>
    <row r="1098" spans="1:29" s="24" customFormat="1" ht="30" customHeight="1" x14ac:dyDescent="0.2">
      <c r="A1098" s="49" t="s">
        <v>1187</v>
      </c>
      <c r="B1098" s="50" t="s">
        <v>2423</v>
      </c>
      <c r="C1098" s="49" t="s">
        <v>52</v>
      </c>
      <c r="D1098" s="126"/>
      <c r="E1098" s="159">
        <v>43798</v>
      </c>
      <c r="F1098" s="159">
        <v>43801</v>
      </c>
      <c r="G1098" s="159">
        <v>43812</v>
      </c>
      <c r="H1098" s="159">
        <v>43830</v>
      </c>
      <c r="I1098" s="159">
        <v>43819</v>
      </c>
      <c r="J1098" s="61" t="s">
        <v>12</v>
      </c>
      <c r="K1098" s="21"/>
      <c r="L1098" s="48" t="s">
        <v>78</v>
      </c>
      <c r="M1098" s="21"/>
      <c r="N1098" s="22" t="s">
        <v>10</v>
      </c>
      <c r="O1098" s="19"/>
      <c r="P1098" s="22"/>
      <c r="Q1098" s="38" t="s">
        <v>2497</v>
      </c>
      <c r="R1098" s="19"/>
      <c r="Y1098" s="31"/>
      <c r="Z1098" s="31"/>
      <c r="AC1098" s="31"/>
    </row>
    <row r="1099" spans="1:29" s="24" customFormat="1" ht="30" customHeight="1" x14ac:dyDescent="0.2">
      <c r="A1099" s="22" t="s">
        <v>1188</v>
      </c>
      <c r="B1099" s="38" t="s">
        <v>2424</v>
      </c>
      <c r="C1099" s="22" t="s">
        <v>52</v>
      </c>
      <c r="D1099" s="19"/>
      <c r="E1099" s="47">
        <v>43798</v>
      </c>
      <c r="F1099" s="47">
        <v>43801</v>
      </c>
      <c r="G1099" s="47">
        <v>43812</v>
      </c>
      <c r="H1099" s="47">
        <v>43830</v>
      </c>
      <c r="I1099" s="47" t="s">
        <v>25</v>
      </c>
      <c r="J1099" s="61" t="s">
        <v>25</v>
      </c>
      <c r="K1099" s="21"/>
      <c r="L1099" s="48" t="s">
        <v>79</v>
      </c>
      <c r="M1099" s="21"/>
      <c r="N1099" s="22" t="s">
        <v>25</v>
      </c>
      <c r="O1099" s="19"/>
      <c r="P1099" s="22"/>
      <c r="Q1099" s="38"/>
      <c r="R1099" s="19"/>
      <c r="Y1099" s="31"/>
      <c r="Z1099" s="31"/>
      <c r="AC1099" s="31"/>
    </row>
    <row r="1100" spans="1:29" s="24" customFormat="1" ht="30" customHeight="1" x14ac:dyDescent="0.2">
      <c r="A1100" s="22" t="s">
        <v>1189</v>
      </c>
      <c r="B1100" s="38" t="s">
        <v>2425</v>
      </c>
      <c r="C1100" s="22" t="s">
        <v>53</v>
      </c>
      <c r="D1100" s="19"/>
      <c r="E1100" s="47">
        <v>43801</v>
      </c>
      <c r="F1100" s="47">
        <v>43802</v>
      </c>
      <c r="G1100" s="47">
        <v>43815</v>
      </c>
      <c r="H1100" s="47">
        <v>43832</v>
      </c>
      <c r="I1100" s="47">
        <v>43819</v>
      </c>
      <c r="J1100" s="61" t="s">
        <v>12</v>
      </c>
      <c r="K1100" s="21"/>
      <c r="L1100" s="48" t="s">
        <v>78</v>
      </c>
      <c r="M1100" s="21"/>
      <c r="N1100" s="22" t="s">
        <v>10</v>
      </c>
      <c r="O1100" s="19"/>
      <c r="P1100" s="22"/>
      <c r="Q1100" s="38"/>
      <c r="R1100" s="19"/>
      <c r="Y1100" s="31"/>
      <c r="Z1100" s="31"/>
      <c r="AC1100" s="31"/>
    </row>
    <row r="1101" spans="1:29" s="24" customFormat="1" ht="30" customHeight="1" x14ac:dyDescent="0.2">
      <c r="A1101" s="22" t="s">
        <v>1190</v>
      </c>
      <c r="B1101" s="38" t="s">
        <v>2446</v>
      </c>
      <c r="C1101" s="22" t="s">
        <v>53</v>
      </c>
      <c r="D1101" s="19"/>
      <c r="E1101" s="47">
        <v>43801</v>
      </c>
      <c r="F1101" s="47">
        <v>43802</v>
      </c>
      <c r="G1101" s="47">
        <v>43815</v>
      </c>
      <c r="H1101" s="47">
        <v>43832</v>
      </c>
      <c r="I1101" s="47">
        <v>43819</v>
      </c>
      <c r="J1101" s="61" t="s">
        <v>12</v>
      </c>
      <c r="K1101" s="21"/>
      <c r="L1101" s="48" t="s">
        <v>78</v>
      </c>
      <c r="M1101" s="21"/>
      <c r="N1101" s="22" t="s">
        <v>19</v>
      </c>
      <c r="O1101" s="19"/>
      <c r="P1101" s="22"/>
      <c r="Q1101" s="38"/>
      <c r="R1101" s="19"/>
      <c r="Y1101" s="31"/>
      <c r="Z1101" s="31"/>
      <c r="AC1101" s="31"/>
    </row>
    <row r="1102" spans="1:29" s="24" customFormat="1" ht="30" customHeight="1" x14ac:dyDescent="0.2">
      <c r="A1102" s="22" t="s">
        <v>1191</v>
      </c>
      <c r="B1102" s="38" t="s">
        <v>2447</v>
      </c>
      <c r="C1102" s="22" t="s">
        <v>53</v>
      </c>
      <c r="D1102" s="19"/>
      <c r="E1102" s="47" t="s">
        <v>25</v>
      </c>
      <c r="F1102" s="47" t="s">
        <v>25</v>
      </c>
      <c r="G1102" s="47" t="s">
        <v>25</v>
      </c>
      <c r="H1102" s="47" t="s">
        <v>25</v>
      </c>
      <c r="I1102" s="47" t="s">
        <v>25</v>
      </c>
      <c r="J1102" s="61" t="s">
        <v>25</v>
      </c>
      <c r="K1102" s="21"/>
      <c r="L1102" s="48" t="s">
        <v>79</v>
      </c>
      <c r="M1102" s="21"/>
      <c r="N1102" s="22" t="s">
        <v>25</v>
      </c>
      <c r="O1102" s="19"/>
      <c r="P1102" s="22"/>
      <c r="Q1102" s="38" t="s">
        <v>2559</v>
      </c>
      <c r="R1102" s="19"/>
      <c r="Y1102" s="31"/>
      <c r="Z1102" s="31"/>
      <c r="AC1102" s="31"/>
    </row>
    <row r="1103" spans="1:29" s="24" customFormat="1" ht="30" customHeight="1" x14ac:dyDescent="0.2">
      <c r="A1103" s="22" t="s">
        <v>1192</v>
      </c>
      <c r="B1103" s="38" t="s">
        <v>2432</v>
      </c>
      <c r="C1103" s="22" t="s">
        <v>53</v>
      </c>
      <c r="D1103" s="19"/>
      <c r="E1103" s="47">
        <v>43801</v>
      </c>
      <c r="F1103" s="47">
        <v>43802</v>
      </c>
      <c r="G1103" s="47">
        <v>43815</v>
      </c>
      <c r="H1103" s="47">
        <v>43832</v>
      </c>
      <c r="I1103" s="47">
        <v>43817</v>
      </c>
      <c r="J1103" s="61" t="s">
        <v>12</v>
      </c>
      <c r="K1103" s="21"/>
      <c r="L1103" s="48" t="s">
        <v>78</v>
      </c>
      <c r="M1103" s="21"/>
      <c r="N1103" s="22" t="s">
        <v>10</v>
      </c>
      <c r="O1103" s="19"/>
      <c r="P1103" s="22"/>
      <c r="Q1103" s="38"/>
      <c r="R1103" s="19"/>
      <c r="Y1103" s="31"/>
      <c r="Z1103" s="31"/>
      <c r="AC1103" s="31"/>
    </row>
    <row r="1104" spans="1:29" s="24" customFormat="1" ht="30" customHeight="1" x14ac:dyDescent="0.2">
      <c r="A1104" s="22" t="s">
        <v>1193</v>
      </c>
      <c r="B1104" s="38" t="s">
        <v>2434</v>
      </c>
      <c r="C1104" s="22" t="s">
        <v>53</v>
      </c>
      <c r="D1104" s="19"/>
      <c r="E1104" s="47">
        <v>43802</v>
      </c>
      <c r="F1104" s="47">
        <v>43803</v>
      </c>
      <c r="G1104" s="47">
        <v>43816</v>
      </c>
      <c r="H1104" s="47">
        <v>43833</v>
      </c>
      <c r="I1104" s="47">
        <v>43817</v>
      </c>
      <c r="J1104" s="61" t="s">
        <v>12</v>
      </c>
      <c r="K1104" s="21"/>
      <c r="L1104" s="48" t="s">
        <v>78</v>
      </c>
      <c r="M1104" s="21"/>
      <c r="N1104" s="22" t="s">
        <v>10</v>
      </c>
      <c r="O1104" s="19"/>
      <c r="P1104" s="22"/>
      <c r="Q1104" s="38"/>
      <c r="R1104" s="19"/>
      <c r="Y1104" s="31"/>
      <c r="Z1104" s="31"/>
      <c r="AC1104" s="31"/>
    </row>
    <row r="1105" spans="1:29" s="24" customFormat="1" ht="30" customHeight="1" x14ac:dyDescent="0.2">
      <c r="A1105" s="22" t="s">
        <v>1194</v>
      </c>
      <c r="B1105" s="50" t="s">
        <v>2436</v>
      </c>
      <c r="C1105" s="49" t="s">
        <v>53</v>
      </c>
      <c r="D1105" s="46"/>
      <c r="E1105" s="159">
        <v>43802</v>
      </c>
      <c r="F1105" s="159">
        <v>43803</v>
      </c>
      <c r="G1105" s="159">
        <v>43816</v>
      </c>
      <c r="H1105" s="159">
        <v>43833</v>
      </c>
      <c r="I1105" s="159">
        <v>43804</v>
      </c>
      <c r="J1105" s="61" t="s">
        <v>12</v>
      </c>
      <c r="K1105" s="21"/>
      <c r="L1105" s="48" t="s">
        <v>78</v>
      </c>
      <c r="M1105" s="21"/>
      <c r="N1105" s="22" t="s">
        <v>19</v>
      </c>
      <c r="O1105" s="19"/>
      <c r="P1105" s="22"/>
      <c r="Q1105" s="38"/>
      <c r="R1105" s="19"/>
      <c r="Y1105" s="31"/>
      <c r="Z1105" s="31"/>
      <c r="AC1105" s="31"/>
    </row>
    <row r="1106" spans="1:29" s="24" customFormat="1" ht="30" customHeight="1" x14ac:dyDescent="0.2">
      <c r="A1106" s="22" t="s">
        <v>1195</v>
      </c>
      <c r="B1106" s="38" t="s">
        <v>2448</v>
      </c>
      <c r="C1106" s="22" t="s">
        <v>53</v>
      </c>
      <c r="D1106" s="19"/>
      <c r="E1106" s="47">
        <v>43802</v>
      </c>
      <c r="F1106" s="47">
        <v>43803</v>
      </c>
      <c r="G1106" s="47">
        <v>43816</v>
      </c>
      <c r="H1106" s="47">
        <v>43833</v>
      </c>
      <c r="I1106" s="47"/>
      <c r="J1106" s="61" t="s">
        <v>25</v>
      </c>
      <c r="K1106" s="21"/>
      <c r="L1106" s="48" t="s">
        <v>80</v>
      </c>
      <c r="M1106" s="21"/>
      <c r="N1106" s="22" t="s">
        <v>25</v>
      </c>
      <c r="O1106" s="19"/>
      <c r="P1106" s="22"/>
      <c r="Q1106" s="38" t="s">
        <v>2528</v>
      </c>
      <c r="R1106" s="19"/>
      <c r="Y1106" s="31"/>
      <c r="Z1106" s="31"/>
      <c r="AC1106" s="31"/>
    </row>
    <row r="1107" spans="1:29" s="24" customFormat="1" ht="30" customHeight="1" x14ac:dyDescent="0.2">
      <c r="A1107" s="22" t="s">
        <v>1196</v>
      </c>
      <c r="B1107" s="38" t="s">
        <v>1875</v>
      </c>
      <c r="C1107" s="22" t="s">
        <v>53</v>
      </c>
      <c r="D1107" s="19"/>
      <c r="E1107" s="159">
        <v>43802</v>
      </c>
      <c r="F1107" s="159">
        <v>43803</v>
      </c>
      <c r="G1107" s="159">
        <v>43816</v>
      </c>
      <c r="H1107" s="159">
        <v>43833</v>
      </c>
      <c r="I1107" s="47">
        <v>43803</v>
      </c>
      <c r="J1107" s="61" t="s">
        <v>12</v>
      </c>
      <c r="K1107" s="21"/>
      <c r="L1107" s="48" t="s">
        <v>78</v>
      </c>
      <c r="M1107" s="21"/>
      <c r="N1107" s="22" t="s">
        <v>13</v>
      </c>
      <c r="O1107" s="19"/>
      <c r="P1107" s="22" t="s">
        <v>70</v>
      </c>
      <c r="Q1107" s="38"/>
      <c r="R1107" s="19"/>
      <c r="Y1107" s="31"/>
      <c r="Z1107" s="31"/>
      <c r="AC1107" s="31"/>
    </row>
    <row r="1108" spans="1:29" s="24" customFormat="1" ht="30" customHeight="1" x14ac:dyDescent="0.2">
      <c r="A1108" s="22" t="s">
        <v>1197</v>
      </c>
      <c r="B1108" s="38" t="s">
        <v>1875</v>
      </c>
      <c r="C1108" s="22" t="s">
        <v>53</v>
      </c>
      <c r="D1108" s="19"/>
      <c r="E1108" s="47">
        <v>43802</v>
      </c>
      <c r="F1108" s="159">
        <v>43803</v>
      </c>
      <c r="G1108" s="47">
        <v>43816</v>
      </c>
      <c r="H1108" s="47">
        <v>43833</v>
      </c>
      <c r="I1108" s="47">
        <v>43803</v>
      </c>
      <c r="J1108" s="61" t="s">
        <v>12</v>
      </c>
      <c r="K1108" s="21"/>
      <c r="L1108" s="48" t="s">
        <v>78</v>
      </c>
      <c r="M1108" s="21"/>
      <c r="N1108" s="22" t="s">
        <v>13</v>
      </c>
      <c r="O1108" s="19"/>
      <c r="P1108" s="22" t="s">
        <v>70</v>
      </c>
      <c r="Q1108" s="38"/>
      <c r="R1108" s="19"/>
      <c r="Y1108" s="31"/>
      <c r="Z1108" s="31"/>
      <c r="AC1108" s="31"/>
    </row>
    <row r="1109" spans="1:29" s="24" customFormat="1" ht="30" customHeight="1" x14ac:dyDescent="0.2">
      <c r="A1109" s="22" t="s">
        <v>1198</v>
      </c>
      <c r="B1109" s="38" t="s">
        <v>2437</v>
      </c>
      <c r="C1109" s="22" t="s">
        <v>53</v>
      </c>
      <c r="D1109" s="19"/>
      <c r="E1109" s="47">
        <v>43803</v>
      </c>
      <c r="F1109" s="47">
        <v>43804</v>
      </c>
      <c r="G1109" s="47">
        <v>43817</v>
      </c>
      <c r="H1109" s="47">
        <v>43836</v>
      </c>
      <c r="I1109" s="47">
        <v>43819</v>
      </c>
      <c r="J1109" s="61" t="s">
        <v>12</v>
      </c>
      <c r="K1109" s="21"/>
      <c r="L1109" s="48" t="s">
        <v>78</v>
      </c>
      <c r="M1109" s="21"/>
      <c r="N1109" s="22" t="s">
        <v>10</v>
      </c>
      <c r="O1109" s="19"/>
      <c r="P1109" s="22"/>
      <c r="Q1109" s="38"/>
      <c r="R1109" s="19"/>
      <c r="Y1109" s="31"/>
      <c r="Z1109" s="31"/>
      <c r="AC1109" s="31"/>
    </row>
    <row r="1110" spans="1:29" s="24" customFormat="1" ht="30" customHeight="1" x14ac:dyDescent="0.2">
      <c r="A1110" s="22" t="s">
        <v>1199</v>
      </c>
      <c r="B1110" s="38" t="s">
        <v>2438</v>
      </c>
      <c r="C1110" s="22" t="s">
        <v>53</v>
      </c>
      <c r="D1110" s="19"/>
      <c r="E1110" s="47">
        <v>43803</v>
      </c>
      <c r="F1110" s="47">
        <v>43804</v>
      </c>
      <c r="G1110" s="47">
        <v>43817</v>
      </c>
      <c r="H1110" s="47">
        <v>43836</v>
      </c>
      <c r="I1110" s="47">
        <v>43817</v>
      </c>
      <c r="J1110" s="61" t="s">
        <v>12</v>
      </c>
      <c r="K1110" s="21"/>
      <c r="L1110" s="48" t="s">
        <v>78</v>
      </c>
      <c r="M1110" s="21"/>
      <c r="N1110" s="22" t="s">
        <v>10</v>
      </c>
      <c r="O1110" s="19"/>
      <c r="P1110" s="22"/>
      <c r="Q1110" s="38"/>
      <c r="R1110" s="19"/>
      <c r="Y1110" s="31"/>
      <c r="Z1110" s="31"/>
      <c r="AC1110" s="31"/>
    </row>
    <row r="1111" spans="1:29" s="24" customFormat="1" ht="30" customHeight="1" x14ac:dyDescent="0.2">
      <c r="A1111" s="22" t="s">
        <v>1200</v>
      </c>
      <c r="B1111" s="38" t="s">
        <v>2443</v>
      </c>
      <c r="C1111" s="22" t="s">
        <v>53</v>
      </c>
      <c r="D1111" s="19"/>
      <c r="E1111" s="47">
        <v>43803</v>
      </c>
      <c r="F1111" s="47">
        <v>43804</v>
      </c>
      <c r="G1111" s="47">
        <v>43817</v>
      </c>
      <c r="H1111" s="47">
        <v>43836</v>
      </c>
      <c r="I1111" s="47">
        <v>43816</v>
      </c>
      <c r="J1111" s="61" t="s">
        <v>12</v>
      </c>
      <c r="K1111" s="21"/>
      <c r="L1111" s="48" t="s">
        <v>78</v>
      </c>
      <c r="M1111" s="21"/>
      <c r="N1111" s="22" t="s">
        <v>10</v>
      </c>
      <c r="O1111" s="19"/>
      <c r="P1111" s="22"/>
      <c r="Q1111" s="38"/>
      <c r="R1111" s="19"/>
      <c r="Y1111" s="31"/>
      <c r="Z1111" s="31"/>
      <c r="AC1111" s="31"/>
    </row>
    <row r="1112" spans="1:29" s="24" customFormat="1" ht="30" customHeight="1" x14ac:dyDescent="0.2">
      <c r="A1112" s="22" t="s">
        <v>1201</v>
      </c>
      <c r="B1112" s="38" t="s">
        <v>2449</v>
      </c>
      <c r="C1112" s="22" t="s">
        <v>53</v>
      </c>
      <c r="D1112" s="19"/>
      <c r="E1112" s="47">
        <v>43802</v>
      </c>
      <c r="F1112" s="159">
        <v>43803</v>
      </c>
      <c r="G1112" s="47">
        <v>43816</v>
      </c>
      <c r="H1112" s="47">
        <v>43833</v>
      </c>
      <c r="I1112" s="47">
        <v>43804</v>
      </c>
      <c r="J1112" s="61" t="s">
        <v>12</v>
      </c>
      <c r="K1112" s="21"/>
      <c r="L1112" s="48" t="s">
        <v>78</v>
      </c>
      <c r="M1112" s="21"/>
      <c r="N1112" s="22" t="s">
        <v>13</v>
      </c>
      <c r="O1112" s="19"/>
      <c r="P1112" s="22" t="s">
        <v>70</v>
      </c>
      <c r="Q1112" s="38"/>
      <c r="R1112" s="19"/>
      <c r="Y1112" s="31"/>
      <c r="Z1112" s="31"/>
      <c r="AC1112" s="31"/>
    </row>
    <row r="1113" spans="1:29" s="24" customFormat="1" ht="30" customHeight="1" x14ac:dyDescent="0.2">
      <c r="A1113" s="22" t="s">
        <v>1202</v>
      </c>
      <c r="B1113" s="38" t="s">
        <v>2441</v>
      </c>
      <c r="C1113" s="22" t="s">
        <v>53</v>
      </c>
      <c r="D1113" s="19"/>
      <c r="E1113" s="47">
        <v>43803</v>
      </c>
      <c r="F1113" s="47">
        <v>43804</v>
      </c>
      <c r="G1113" s="47">
        <v>43817</v>
      </c>
      <c r="H1113" s="47">
        <v>43836</v>
      </c>
      <c r="I1113" s="47">
        <v>43810</v>
      </c>
      <c r="J1113" s="61" t="s">
        <v>12</v>
      </c>
      <c r="K1113" s="21"/>
      <c r="L1113" s="48" t="s">
        <v>78</v>
      </c>
      <c r="M1113" s="21"/>
      <c r="N1113" s="22" t="s">
        <v>10</v>
      </c>
      <c r="O1113" s="19"/>
      <c r="P1113" s="22"/>
      <c r="Q1113" s="38"/>
      <c r="R1113" s="19"/>
      <c r="Y1113" s="31"/>
      <c r="Z1113" s="31"/>
      <c r="AC1113" s="31"/>
    </row>
    <row r="1114" spans="1:29" s="24" customFormat="1" ht="30" customHeight="1" x14ac:dyDescent="0.2">
      <c r="A1114" s="22" t="s">
        <v>1203</v>
      </c>
      <c r="B1114" s="38" t="s">
        <v>2442</v>
      </c>
      <c r="C1114" s="22" t="s">
        <v>53</v>
      </c>
      <c r="D1114" s="19"/>
      <c r="E1114" s="47">
        <v>43803</v>
      </c>
      <c r="F1114" s="47">
        <v>43804</v>
      </c>
      <c r="G1114" s="47">
        <v>43817</v>
      </c>
      <c r="H1114" s="47">
        <v>43836</v>
      </c>
      <c r="I1114" s="47">
        <v>43819</v>
      </c>
      <c r="J1114" s="61" t="s">
        <v>12</v>
      </c>
      <c r="K1114" s="21"/>
      <c r="L1114" s="48" t="s">
        <v>78</v>
      </c>
      <c r="M1114" s="21"/>
      <c r="N1114" s="22" t="s">
        <v>10</v>
      </c>
      <c r="O1114" s="19"/>
      <c r="P1114" s="22"/>
      <c r="Q1114" s="38"/>
      <c r="R1114" s="19"/>
      <c r="Y1114" s="31"/>
      <c r="Z1114" s="31"/>
      <c r="AC1114" s="31"/>
    </row>
    <row r="1115" spans="1:29" s="24" customFormat="1" ht="30" customHeight="1" x14ac:dyDescent="0.2">
      <c r="A1115" s="22" t="s">
        <v>1204</v>
      </c>
      <c r="B1115" s="38" t="s">
        <v>2450</v>
      </c>
      <c r="C1115" s="22" t="s">
        <v>53</v>
      </c>
      <c r="D1115" s="19"/>
      <c r="E1115" s="47">
        <v>43804</v>
      </c>
      <c r="F1115" s="47">
        <v>43805</v>
      </c>
      <c r="G1115" s="47">
        <v>43818</v>
      </c>
      <c r="H1115" s="47">
        <v>43837</v>
      </c>
      <c r="I1115" s="47">
        <v>43809</v>
      </c>
      <c r="J1115" s="61" t="s">
        <v>12</v>
      </c>
      <c r="K1115" s="21"/>
      <c r="L1115" s="48" t="s">
        <v>78</v>
      </c>
      <c r="M1115" s="21"/>
      <c r="N1115" s="22" t="s">
        <v>10</v>
      </c>
      <c r="O1115" s="19"/>
      <c r="P1115" s="22"/>
      <c r="Q1115" s="38"/>
      <c r="R1115" s="19"/>
      <c r="Y1115" s="31"/>
      <c r="Z1115" s="31"/>
      <c r="AC1115" s="31"/>
    </row>
    <row r="1116" spans="1:29" s="24" customFormat="1" ht="30" customHeight="1" x14ac:dyDescent="0.2">
      <c r="A1116" s="22" t="s">
        <v>1205</v>
      </c>
      <c r="B1116" s="50" t="s">
        <v>2451</v>
      </c>
      <c r="C1116" s="22" t="s">
        <v>53</v>
      </c>
      <c r="D1116" s="19"/>
      <c r="E1116" s="47">
        <v>43804</v>
      </c>
      <c r="F1116" s="47">
        <v>43805</v>
      </c>
      <c r="G1116" s="47">
        <v>43818</v>
      </c>
      <c r="H1116" s="47">
        <v>43837</v>
      </c>
      <c r="I1116" s="47">
        <v>43805</v>
      </c>
      <c r="J1116" s="61" t="s">
        <v>12</v>
      </c>
      <c r="K1116" s="21"/>
      <c r="L1116" s="48" t="s">
        <v>78</v>
      </c>
      <c r="M1116" s="21"/>
      <c r="N1116" s="22" t="s">
        <v>10</v>
      </c>
      <c r="O1116" s="19"/>
      <c r="P1116" s="22"/>
      <c r="Q1116" s="38"/>
      <c r="R1116" s="19"/>
      <c r="Y1116" s="31"/>
      <c r="Z1116" s="31"/>
      <c r="AC1116" s="31"/>
    </row>
    <row r="1117" spans="1:29" s="24" customFormat="1" ht="30" customHeight="1" x14ac:dyDescent="0.2">
      <c r="A1117" s="49" t="s">
        <v>1206</v>
      </c>
      <c r="B1117" s="50" t="s">
        <v>2453</v>
      </c>
      <c r="C1117" s="49" t="s">
        <v>53</v>
      </c>
      <c r="D1117" s="46"/>
      <c r="E1117" s="159">
        <v>43804</v>
      </c>
      <c r="F1117" s="159">
        <v>43805</v>
      </c>
      <c r="G1117" s="159">
        <v>43818</v>
      </c>
      <c r="H1117" s="159">
        <v>43837</v>
      </c>
      <c r="I1117" s="159">
        <v>43822</v>
      </c>
      <c r="J1117" s="61" t="s">
        <v>12</v>
      </c>
      <c r="K1117" s="21"/>
      <c r="L1117" s="48" t="s">
        <v>78</v>
      </c>
      <c r="M1117" s="21"/>
      <c r="N1117" s="22" t="s">
        <v>10</v>
      </c>
      <c r="O1117" s="19"/>
      <c r="P1117" s="22"/>
      <c r="Q1117" s="38"/>
      <c r="R1117" s="19"/>
      <c r="Y1117" s="31"/>
      <c r="Z1117" s="31"/>
      <c r="AC1117" s="31"/>
    </row>
    <row r="1118" spans="1:29" s="24" customFormat="1" ht="30" customHeight="1" x14ac:dyDescent="0.2">
      <c r="A1118" s="22" t="s">
        <v>1207</v>
      </c>
      <c r="B1118" s="38" t="s">
        <v>2454</v>
      </c>
      <c r="C1118" s="22" t="s">
        <v>53</v>
      </c>
      <c r="D1118" s="19"/>
      <c r="E1118" s="47">
        <v>43804</v>
      </c>
      <c r="F1118" s="47">
        <v>43805</v>
      </c>
      <c r="G1118" s="47">
        <v>43818</v>
      </c>
      <c r="H1118" s="47">
        <v>43837</v>
      </c>
      <c r="I1118" s="47">
        <v>43822</v>
      </c>
      <c r="J1118" s="61" t="s">
        <v>12</v>
      </c>
      <c r="K1118" s="21"/>
      <c r="L1118" s="48" t="s">
        <v>78</v>
      </c>
      <c r="M1118" s="21"/>
      <c r="N1118" s="22" t="s">
        <v>10</v>
      </c>
      <c r="O1118" s="19"/>
      <c r="P1118" s="22"/>
      <c r="Q1118" s="38"/>
      <c r="R1118" s="19"/>
      <c r="Y1118" s="31"/>
      <c r="Z1118" s="31"/>
      <c r="AC1118" s="31"/>
    </row>
    <row r="1119" spans="1:29" s="24" customFormat="1" ht="30" customHeight="1" x14ac:dyDescent="0.2">
      <c r="A1119" s="22" t="s">
        <v>1208</v>
      </c>
      <c r="B1119" s="38" t="s">
        <v>2455</v>
      </c>
      <c r="C1119" s="22" t="s">
        <v>53</v>
      </c>
      <c r="D1119" s="19"/>
      <c r="E1119" s="47">
        <v>43805</v>
      </c>
      <c r="F1119" s="47">
        <v>43808</v>
      </c>
      <c r="G1119" s="47">
        <v>43819</v>
      </c>
      <c r="H1119" s="47">
        <v>43838</v>
      </c>
      <c r="I1119" s="47">
        <v>43808</v>
      </c>
      <c r="J1119" s="61" t="s">
        <v>12</v>
      </c>
      <c r="K1119" s="21"/>
      <c r="L1119" s="48" t="s">
        <v>78</v>
      </c>
      <c r="M1119" s="21"/>
      <c r="N1119" s="22" t="s">
        <v>10</v>
      </c>
      <c r="O1119" s="19"/>
      <c r="P1119" s="22"/>
      <c r="Q1119" s="38"/>
      <c r="R1119" s="19"/>
      <c r="Y1119" s="31"/>
      <c r="Z1119" s="31"/>
      <c r="AC1119" s="31"/>
    </row>
    <row r="1120" spans="1:29" s="24" customFormat="1" ht="30" customHeight="1" x14ac:dyDescent="0.2">
      <c r="A1120" s="22" t="s">
        <v>1209</v>
      </c>
      <c r="B1120" s="38" t="s">
        <v>2459</v>
      </c>
      <c r="C1120" s="22" t="s">
        <v>53</v>
      </c>
      <c r="D1120" s="19"/>
      <c r="E1120" s="47">
        <v>43805</v>
      </c>
      <c r="F1120" s="47">
        <v>43808</v>
      </c>
      <c r="G1120" s="47">
        <v>43819</v>
      </c>
      <c r="H1120" s="47">
        <v>43838</v>
      </c>
      <c r="I1120" s="47">
        <v>43809</v>
      </c>
      <c r="J1120" s="61" t="s">
        <v>12</v>
      </c>
      <c r="K1120" s="21"/>
      <c r="L1120" s="48" t="s">
        <v>78</v>
      </c>
      <c r="M1120" s="21"/>
      <c r="N1120" s="22" t="s">
        <v>10</v>
      </c>
      <c r="O1120" s="19"/>
      <c r="P1120" s="22"/>
      <c r="Q1120" s="38"/>
      <c r="R1120" s="19"/>
      <c r="Y1120" s="31"/>
      <c r="Z1120" s="31"/>
      <c r="AC1120" s="31"/>
    </row>
    <row r="1121" spans="1:29" s="24" customFormat="1" ht="30" customHeight="1" x14ac:dyDescent="0.2">
      <c r="A1121" s="22" t="s">
        <v>1210</v>
      </c>
      <c r="B1121" s="38" t="s">
        <v>2460</v>
      </c>
      <c r="C1121" s="22" t="s">
        <v>53</v>
      </c>
      <c r="D1121" s="19"/>
      <c r="E1121" s="47">
        <v>43805</v>
      </c>
      <c r="F1121" s="47">
        <v>43808</v>
      </c>
      <c r="G1121" s="47">
        <v>43819</v>
      </c>
      <c r="H1121" s="47">
        <v>43838</v>
      </c>
      <c r="I1121" s="47">
        <v>43809</v>
      </c>
      <c r="J1121" s="61" t="s">
        <v>12</v>
      </c>
      <c r="K1121" s="21"/>
      <c r="L1121" s="48" t="s">
        <v>78</v>
      </c>
      <c r="M1121" s="21"/>
      <c r="N1121" s="22" t="s">
        <v>10</v>
      </c>
      <c r="O1121" s="19"/>
      <c r="P1121" s="22"/>
      <c r="Q1121" s="38"/>
      <c r="R1121" s="19"/>
      <c r="Y1121" s="31"/>
      <c r="Z1121" s="31"/>
      <c r="AC1121" s="31"/>
    </row>
    <row r="1122" spans="1:29" s="24" customFormat="1" ht="30" customHeight="1" x14ac:dyDescent="0.2">
      <c r="A1122" s="22" t="s">
        <v>1211</v>
      </c>
      <c r="B1122" s="38" t="s">
        <v>2461</v>
      </c>
      <c r="C1122" s="22" t="s">
        <v>53</v>
      </c>
      <c r="D1122" s="19"/>
      <c r="E1122" s="47">
        <v>43808</v>
      </c>
      <c r="F1122" s="47">
        <v>43809</v>
      </c>
      <c r="G1122" s="47">
        <v>43822</v>
      </c>
      <c r="H1122" s="47">
        <v>43839</v>
      </c>
      <c r="I1122" s="47">
        <v>43819</v>
      </c>
      <c r="J1122" s="61" t="s">
        <v>12</v>
      </c>
      <c r="K1122" s="21"/>
      <c r="L1122" s="48" t="s">
        <v>78</v>
      </c>
      <c r="M1122" s="21"/>
      <c r="N1122" s="22" t="s">
        <v>10</v>
      </c>
      <c r="O1122" s="19"/>
      <c r="P1122" s="22"/>
      <c r="Q1122" s="38"/>
      <c r="R1122" s="19"/>
      <c r="Y1122" s="31"/>
      <c r="Z1122" s="31"/>
      <c r="AC1122" s="31"/>
    </row>
    <row r="1123" spans="1:29" s="24" customFormat="1" ht="30" customHeight="1" x14ac:dyDescent="0.2">
      <c r="A1123" s="22" t="s">
        <v>1212</v>
      </c>
      <c r="B1123" s="38" t="s">
        <v>2560</v>
      </c>
      <c r="C1123" s="22" t="s">
        <v>53</v>
      </c>
      <c r="D1123" s="19"/>
      <c r="E1123" s="47">
        <v>43808</v>
      </c>
      <c r="F1123" s="47">
        <v>43809</v>
      </c>
      <c r="G1123" s="47">
        <v>43822</v>
      </c>
      <c r="H1123" s="47">
        <v>43839</v>
      </c>
      <c r="I1123" s="47">
        <v>43819</v>
      </c>
      <c r="J1123" s="61" t="s">
        <v>12</v>
      </c>
      <c r="K1123" s="21"/>
      <c r="L1123" s="48" t="s">
        <v>78</v>
      </c>
      <c r="M1123" s="21"/>
      <c r="N1123" s="22" t="s">
        <v>10</v>
      </c>
      <c r="O1123" s="19"/>
      <c r="P1123" s="22"/>
      <c r="Q1123" s="38"/>
      <c r="R1123" s="19"/>
      <c r="Y1123" s="31"/>
      <c r="Z1123" s="31"/>
      <c r="AC1123" s="31"/>
    </row>
    <row r="1124" spans="1:29" s="24" customFormat="1" ht="30" customHeight="1" x14ac:dyDescent="0.2">
      <c r="A1124" s="22" t="s">
        <v>1213</v>
      </c>
      <c r="B1124" s="38" t="s">
        <v>2462</v>
      </c>
      <c r="C1124" s="22" t="s">
        <v>53</v>
      </c>
      <c r="D1124" s="19"/>
      <c r="E1124" s="47">
        <v>43808</v>
      </c>
      <c r="F1124" s="47">
        <v>43809</v>
      </c>
      <c r="G1124" s="47">
        <v>43822</v>
      </c>
      <c r="H1124" s="47">
        <v>43839</v>
      </c>
      <c r="I1124" s="47">
        <v>43811</v>
      </c>
      <c r="J1124" s="61" t="s">
        <v>12</v>
      </c>
      <c r="K1124" s="21"/>
      <c r="L1124" s="48" t="s">
        <v>78</v>
      </c>
      <c r="M1124" s="21"/>
      <c r="N1124" s="22" t="s">
        <v>10</v>
      </c>
      <c r="O1124" s="19"/>
      <c r="P1124" s="22"/>
      <c r="Q1124" s="38"/>
      <c r="R1124" s="19"/>
      <c r="Y1124" s="31"/>
      <c r="Z1124" s="31"/>
      <c r="AC1124" s="31"/>
    </row>
    <row r="1125" spans="1:29" s="24" customFormat="1" ht="30" customHeight="1" x14ac:dyDescent="0.2">
      <c r="A1125" s="22" t="s">
        <v>1214</v>
      </c>
      <c r="B1125" s="38" t="s">
        <v>2463</v>
      </c>
      <c r="C1125" s="22" t="s">
        <v>53</v>
      </c>
      <c r="D1125" s="19"/>
      <c r="E1125" s="47">
        <v>43808</v>
      </c>
      <c r="F1125" s="47">
        <v>43809</v>
      </c>
      <c r="G1125" s="47">
        <v>43822</v>
      </c>
      <c r="H1125" s="47">
        <v>43839</v>
      </c>
      <c r="I1125" s="47">
        <v>43809</v>
      </c>
      <c r="J1125" s="61" t="s">
        <v>12</v>
      </c>
      <c r="K1125" s="21"/>
      <c r="L1125" s="48" t="s">
        <v>78</v>
      </c>
      <c r="M1125" s="21"/>
      <c r="N1125" s="22" t="s">
        <v>10</v>
      </c>
      <c r="O1125" s="19"/>
      <c r="P1125" s="22"/>
      <c r="Q1125" s="38"/>
      <c r="R1125" s="19"/>
      <c r="Y1125" s="31"/>
      <c r="Z1125" s="31"/>
      <c r="AC1125" s="31"/>
    </row>
    <row r="1126" spans="1:29" s="24" customFormat="1" ht="30" customHeight="1" x14ac:dyDescent="0.2">
      <c r="A1126" s="22" t="s">
        <v>1215</v>
      </c>
      <c r="B1126" s="38" t="s">
        <v>2561</v>
      </c>
      <c r="C1126" s="22" t="s">
        <v>53</v>
      </c>
      <c r="D1126" s="19"/>
      <c r="E1126" s="47">
        <v>43808</v>
      </c>
      <c r="F1126" s="47">
        <v>43809</v>
      </c>
      <c r="G1126" s="47">
        <v>43822</v>
      </c>
      <c r="H1126" s="47">
        <v>43839</v>
      </c>
      <c r="I1126" s="47">
        <v>43810</v>
      </c>
      <c r="J1126" s="61" t="s">
        <v>12</v>
      </c>
      <c r="K1126" s="21"/>
      <c r="L1126" s="48" t="s">
        <v>78</v>
      </c>
      <c r="M1126" s="21"/>
      <c r="N1126" s="22" t="s">
        <v>10</v>
      </c>
      <c r="O1126" s="19"/>
      <c r="P1126" s="22"/>
      <c r="Q1126" s="38"/>
      <c r="R1126" s="19"/>
      <c r="Y1126" s="31"/>
      <c r="Z1126" s="31"/>
      <c r="AC1126" s="31"/>
    </row>
    <row r="1127" spans="1:29" s="24" customFormat="1" ht="30" customHeight="1" x14ac:dyDescent="0.2">
      <c r="A1127" s="22" t="s">
        <v>1216</v>
      </c>
      <c r="B1127" s="38" t="s">
        <v>2464</v>
      </c>
      <c r="C1127" s="22" t="s">
        <v>53</v>
      </c>
      <c r="D1127" s="19"/>
      <c r="E1127" s="47">
        <v>43809</v>
      </c>
      <c r="F1127" s="47">
        <v>43810</v>
      </c>
      <c r="G1127" s="47">
        <v>43823</v>
      </c>
      <c r="H1127" s="47">
        <v>43840</v>
      </c>
      <c r="I1127" s="47">
        <v>43810</v>
      </c>
      <c r="J1127" s="61" t="s">
        <v>12</v>
      </c>
      <c r="K1127" s="21"/>
      <c r="L1127" s="48" t="s">
        <v>78</v>
      </c>
      <c r="M1127" s="21"/>
      <c r="N1127" s="22" t="s">
        <v>13</v>
      </c>
      <c r="O1127" s="19"/>
      <c r="P1127" s="22" t="s">
        <v>70</v>
      </c>
      <c r="Q1127" s="38"/>
      <c r="R1127" s="19"/>
      <c r="Y1127" s="31"/>
      <c r="Z1127" s="31"/>
      <c r="AC1127" s="31"/>
    </row>
    <row r="1128" spans="1:29" s="24" customFormat="1" ht="30" customHeight="1" x14ac:dyDescent="0.2">
      <c r="A1128" s="22" t="s">
        <v>1217</v>
      </c>
      <c r="B1128" s="38" t="s">
        <v>2444</v>
      </c>
      <c r="C1128" s="22" t="s">
        <v>53</v>
      </c>
      <c r="D1128" s="19"/>
      <c r="E1128" s="77">
        <v>43803</v>
      </c>
      <c r="F1128" s="77">
        <v>43804</v>
      </c>
      <c r="G1128" s="77">
        <v>43817</v>
      </c>
      <c r="H1128" s="77">
        <v>43836</v>
      </c>
      <c r="I1128" s="47">
        <v>43816</v>
      </c>
      <c r="J1128" s="61" t="s">
        <v>12</v>
      </c>
      <c r="K1128" s="21"/>
      <c r="L1128" s="48" t="s">
        <v>78</v>
      </c>
      <c r="M1128" s="21"/>
      <c r="N1128" s="22" t="s">
        <v>10</v>
      </c>
      <c r="O1128" s="19"/>
      <c r="P1128" s="22"/>
      <c r="Q1128" s="38"/>
      <c r="R1128" s="19"/>
      <c r="Y1128" s="31"/>
      <c r="Z1128" s="31"/>
      <c r="AC1128" s="31"/>
    </row>
    <row r="1129" spans="1:29" s="24" customFormat="1" ht="30" customHeight="1" x14ac:dyDescent="0.2">
      <c r="A1129" s="22" t="s">
        <v>1218</v>
      </c>
      <c r="B1129" s="38" t="s">
        <v>2467</v>
      </c>
      <c r="C1129" s="22" t="s">
        <v>53</v>
      </c>
      <c r="D1129" s="19"/>
      <c r="E1129" s="47">
        <v>43810</v>
      </c>
      <c r="F1129" s="47">
        <v>43811</v>
      </c>
      <c r="G1129" s="47">
        <v>43826</v>
      </c>
      <c r="H1129" s="47">
        <v>43843</v>
      </c>
      <c r="I1129" s="47"/>
      <c r="J1129" s="61" t="s">
        <v>25</v>
      </c>
      <c r="K1129" s="21"/>
      <c r="L1129" s="48" t="s">
        <v>80</v>
      </c>
      <c r="M1129" s="21"/>
      <c r="N1129" s="22" t="s">
        <v>25</v>
      </c>
      <c r="O1129" s="19"/>
      <c r="P1129" s="22"/>
      <c r="Q1129" s="38" t="s">
        <v>2520</v>
      </c>
      <c r="R1129" s="19"/>
      <c r="Y1129" s="31"/>
      <c r="Z1129" s="31"/>
      <c r="AC1129" s="31"/>
    </row>
    <row r="1130" spans="1:29" s="24" customFormat="1" ht="30" customHeight="1" x14ac:dyDescent="0.2">
      <c r="A1130" s="22" t="s">
        <v>1219</v>
      </c>
      <c r="B1130" s="38" t="s">
        <v>2468</v>
      </c>
      <c r="C1130" s="22" t="s">
        <v>53</v>
      </c>
      <c r="D1130" s="19"/>
      <c r="E1130" s="47">
        <v>43810</v>
      </c>
      <c r="F1130" s="47">
        <v>43811</v>
      </c>
      <c r="G1130" s="47">
        <v>43826</v>
      </c>
      <c r="H1130" s="47">
        <v>43843</v>
      </c>
      <c r="I1130" s="47">
        <v>43836</v>
      </c>
      <c r="J1130" s="61" t="s">
        <v>12</v>
      </c>
      <c r="K1130" s="21"/>
      <c r="L1130" s="48" t="s">
        <v>78</v>
      </c>
      <c r="M1130" s="21"/>
      <c r="N1130" s="22" t="s">
        <v>10</v>
      </c>
      <c r="O1130" s="19"/>
      <c r="P1130" s="22"/>
      <c r="Q1130" s="38"/>
      <c r="R1130" s="19"/>
      <c r="Y1130" s="31"/>
      <c r="Z1130" s="31"/>
      <c r="AC1130" s="31"/>
    </row>
    <row r="1131" spans="1:29" s="24" customFormat="1" ht="30" customHeight="1" x14ac:dyDescent="0.2">
      <c r="A1131" s="22" t="s">
        <v>1220</v>
      </c>
      <c r="B1131" s="38" t="s">
        <v>2473</v>
      </c>
      <c r="C1131" s="22" t="s">
        <v>53</v>
      </c>
      <c r="D1131" s="19"/>
      <c r="E1131" s="47">
        <v>43811</v>
      </c>
      <c r="F1131" s="47">
        <v>43812</v>
      </c>
      <c r="G1131" s="47">
        <v>43829</v>
      </c>
      <c r="H1131" s="47">
        <v>43844</v>
      </c>
      <c r="I1131" s="47">
        <v>43843</v>
      </c>
      <c r="J1131" s="61" t="s">
        <v>12</v>
      </c>
      <c r="K1131" s="21"/>
      <c r="L1131" s="48" t="s">
        <v>78</v>
      </c>
      <c r="M1131" s="21"/>
      <c r="N1131" s="22" t="s">
        <v>13</v>
      </c>
      <c r="O1131" s="19"/>
      <c r="P1131" s="22" t="s">
        <v>23</v>
      </c>
      <c r="Q1131" s="38"/>
      <c r="R1131" s="19"/>
      <c r="Y1131" s="31"/>
      <c r="Z1131" s="31"/>
      <c r="AC1131" s="31"/>
    </row>
    <row r="1132" spans="1:29" s="24" customFormat="1" ht="30" customHeight="1" x14ac:dyDescent="0.2">
      <c r="A1132" s="22" t="s">
        <v>1221</v>
      </c>
      <c r="B1132" s="38" t="s">
        <v>2518</v>
      </c>
      <c r="C1132" s="22" t="s">
        <v>53</v>
      </c>
      <c r="D1132" s="19"/>
      <c r="E1132" s="47">
        <v>43811</v>
      </c>
      <c r="F1132" s="47">
        <v>43812</v>
      </c>
      <c r="G1132" s="47">
        <v>43829</v>
      </c>
      <c r="H1132" s="47">
        <v>43844</v>
      </c>
      <c r="I1132" s="47">
        <v>43840</v>
      </c>
      <c r="J1132" s="61" t="s">
        <v>12</v>
      </c>
      <c r="K1132" s="21"/>
      <c r="L1132" s="48" t="s">
        <v>78</v>
      </c>
      <c r="M1132" s="21"/>
      <c r="N1132" s="22" t="s">
        <v>10</v>
      </c>
      <c r="O1132" s="19"/>
      <c r="P1132" s="22"/>
      <c r="Q1132" s="38"/>
      <c r="R1132" s="19"/>
      <c r="Y1132" s="31"/>
      <c r="Z1132" s="31"/>
      <c r="AC1132" s="31"/>
    </row>
    <row r="1133" spans="1:29" s="24" customFormat="1" ht="30" customHeight="1" x14ac:dyDescent="0.2">
      <c r="A1133" s="22" t="s">
        <v>1222</v>
      </c>
      <c r="B1133" s="38" t="s">
        <v>2562</v>
      </c>
      <c r="C1133" s="22" t="s">
        <v>53</v>
      </c>
      <c r="D1133" s="19"/>
      <c r="E1133" s="47">
        <v>43811</v>
      </c>
      <c r="F1133" s="47">
        <v>43812</v>
      </c>
      <c r="G1133" s="47">
        <v>43829</v>
      </c>
      <c r="H1133" s="47">
        <v>43844</v>
      </c>
      <c r="I1133" s="47">
        <v>43843</v>
      </c>
      <c r="J1133" s="61" t="s">
        <v>12</v>
      </c>
      <c r="K1133" s="21"/>
      <c r="L1133" s="48" t="s">
        <v>78</v>
      </c>
      <c r="M1133" s="21"/>
      <c r="N1133" s="22" t="s">
        <v>10</v>
      </c>
      <c r="O1133" s="19"/>
      <c r="P1133" s="22"/>
      <c r="Q1133" s="38"/>
      <c r="R1133" s="19"/>
      <c r="Y1133" s="31"/>
      <c r="Z1133" s="31"/>
      <c r="AC1133" s="31"/>
    </row>
    <row r="1134" spans="1:29" s="24" customFormat="1" ht="30" customHeight="1" x14ac:dyDescent="0.2">
      <c r="A1134" s="22" t="s">
        <v>1223</v>
      </c>
      <c r="B1134" s="38" t="s">
        <v>2474</v>
      </c>
      <c r="C1134" s="22" t="s">
        <v>53</v>
      </c>
      <c r="D1134" s="19"/>
      <c r="E1134" s="47">
        <v>43812</v>
      </c>
      <c r="F1134" s="47">
        <v>43815</v>
      </c>
      <c r="G1134" s="47">
        <v>43830</v>
      </c>
      <c r="H1134" s="47">
        <v>43845</v>
      </c>
      <c r="I1134" s="47">
        <v>43843</v>
      </c>
      <c r="J1134" s="61" t="s">
        <v>12</v>
      </c>
      <c r="K1134" s="21"/>
      <c r="L1134" s="48" t="s">
        <v>78</v>
      </c>
      <c r="M1134" s="21"/>
      <c r="N1134" s="22" t="s">
        <v>10</v>
      </c>
      <c r="O1134" s="19"/>
      <c r="P1134" s="22"/>
      <c r="Q1134" s="38"/>
      <c r="R1134" s="19"/>
      <c r="Y1134" s="31"/>
      <c r="Z1134" s="31"/>
      <c r="AC1134" s="31"/>
    </row>
    <row r="1135" spans="1:29" s="24" customFormat="1" ht="30" customHeight="1" x14ac:dyDescent="0.2">
      <c r="A1135" s="22" t="s">
        <v>1224</v>
      </c>
      <c r="B1135" s="38" t="s">
        <v>2475</v>
      </c>
      <c r="C1135" s="22" t="s">
        <v>53</v>
      </c>
      <c r="D1135" s="19"/>
      <c r="E1135" s="47">
        <v>43812</v>
      </c>
      <c r="F1135" s="47">
        <v>43815</v>
      </c>
      <c r="G1135" s="47">
        <v>43830</v>
      </c>
      <c r="H1135" s="47">
        <v>43845</v>
      </c>
      <c r="I1135" s="47">
        <v>43839</v>
      </c>
      <c r="J1135" s="61" t="s">
        <v>12</v>
      </c>
      <c r="K1135" s="21"/>
      <c r="L1135" s="48" t="s">
        <v>78</v>
      </c>
      <c r="M1135" s="21"/>
      <c r="N1135" s="22" t="s">
        <v>10</v>
      </c>
      <c r="O1135" s="19"/>
      <c r="P1135" s="22"/>
      <c r="Q1135" s="38"/>
      <c r="R1135" s="19"/>
      <c r="Y1135" s="31"/>
      <c r="Z1135" s="31"/>
      <c r="AC1135" s="31"/>
    </row>
    <row r="1136" spans="1:29" s="24" customFormat="1" ht="30" customHeight="1" x14ac:dyDescent="0.2">
      <c r="A1136" s="22" t="s">
        <v>1225</v>
      </c>
      <c r="B1136" s="38" t="s">
        <v>2505</v>
      </c>
      <c r="C1136" s="22" t="s">
        <v>53</v>
      </c>
      <c r="D1136" s="19"/>
      <c r="E1136" s="47">
        <v>43812</v>
      </c>
      <c r="F1136" s="47">
        <v>43815</v>
      </c>
      <c r="G1136" s="47">
        <v>43830</v>
      </c>
      <c r="H1136" s="47">
        <v>43845</v>
      </c>
      <c r="I1136" s="47">
        <v>43816</v>
      </c>
      <c r="J1136" s="61" t="s">
        <v>12</v>
      </c>
      <c r="K1136" s="21"/>
      <c r="L1136" s="48" t="s">
        <v>78</v>
      </c>
      <c r="M1136" s="21"/>
      <c r="N1136" s="22" t="s">
        <v>11</v>
      </c>
      <c r="O1136" s="19"/>
      <c r="P1136" s="22" t="s">
        <v>70</v>
      </c>
      <c r="Q1136" s="38"/>
      <c r="R1136" s="19"/>
      <c r="Y1136" s="31"/>
      <c r="Z1136" s="31"/>
      <c r="AC1136" s="31"/>
    </row>
    <row r="1137" spans="1:29" s="24" customFormat="1" ht="30" customHeight="1" x14ac:dyDescent="0.2">
      <c r="A1137" s="22" t="s">
        <v>1226</v>
      </c>
      <c r="B1137" s="38" t="s">
        <v>2476</v>
      </c>
      <c r="C1137" s="22" t="s">
        <v>53</v>
      </c>
      <c r="D1137" s="19"/>
      <c r="E1137" s="47">
        <v>43812</v>
      </c>
      <c r="F1137" s="47">
        <v>43815</v>
      </c>
      <c r="G1137" s="47">
        <v>43830</v>
      </c>
      <c r="H1137" s="47">
        <v>43845</v>
      </c>
      <c r="I1137" s="47">
        <v>43822</v>
      </c>
      <c r="J1137" s="61" t="s">
        <v>12</v>
      </c>
      <c r="K1137" s="21"/>
      <c r="L1137" s="48" t="s">
        <v>78</v>
      </c>
      <c r="M1137" s="21"/>
      <c r="N1137" s="22" t="s">
        <v>10</v>
      </c>
      <c r="O1137" s="19"/>
      <c r="P1137" s="22"/>
      <c r="Q1137" s="38"/>
      <c r="R1137" s="19"/>
      <c r="Y1137" s="31"/>
      <c r="Z1137" s="31"/>
      <c r="AC1137" s="31"/>
    </row>
    <row r="1138" spans="1:29" s="24" customFormat="1" ht="30" customHeight="1" x14ac:dyDescent="0.2">
      <c r="A1138" s="22" t="s">
        <v>1227</v>
      </c>
      <c r="B1138" s="38" t="s">
        <v>2478</v>
      </c>
      <c r="C1138" s="22" t="s">
        <v>53</v>
      </c>
      <c r="D1138" s="19"/>
      <c r="E1138" s="47">
        <v>43812</v>
      </c>
      <c r="F1138" s="47">
        <v>43815</v>
      </c>
      <c r="G1138" s="47">
        <v>43830</v>
      </c>
      <c r="H1138" s="47">
        <v>43845</v>
      </c>
      <c r="I1138" s="47">
        <v>43843</v>
      </c>
      <c r="J1138" s="61" t="s">
        <v>12</v>
      </c>
      <c r="K1138" s="21"/>
      <c r="L1138" s="48" t="s">
        <v>78</v>
      </c>
      <c r="M1138" s="21"/>
      <c r="N1138" s="22" t="s">
        <v>13</v>
      </c>
      <c r="O1138" s="19"/>
      <c r="P1138" s="22" t="s">
        <v>70</v>
      </c>
      <c r="Q1138" s="38"/>
      <c r="R1138" s="19"/>
      <c r="Y1138" s="31"/>
      <c r="Z1138" s="31"/>
      <c r="AC1138" s="31"/>
    </row>
    <row r="1139" spans="1:29" s="24" customFormat="1" ht="30" customHeight="1" x14ac:dyDescent="0.2">
      <c r="A1139" s="22" t="s">
        <v>1228</v>
      </c>
      <c r="B1139" s="38" t="s">
        <v>2477</v>
      </c>
      <c r="C1139" s="22" t="s">
        <v>53</v>
      </c>
      <c r="D1139" s="19"/>
      <c r="E1139" s="47">
        <v>43812</v>
      </c>
      <c r="F1139" s="47">
        <v>43815</v>
      </c>
      <c r="G1139" s="47">
        <v>43830</v>
      </c>
      <c r="H1139" s="47">
        <v>43845</v>
      </c>
      <c r="I1139" s="47">
        <v>43843</v>
      </c>
      <c r="J1139" s="61" t="s">
        <v>12</v>
      </c>
      <c r="K1139" s="21"/>
      <c r="L1139" s="48" t="s">
        <v>78</v>
      </c>
      <c r="M1139" s="21"/>
      <c r="N1139" s="22" t="s">
        <v>13</v>
      </c>
      <c r="O1139" s="19"/>
      <c r="P1139" s="22" t="s">
        <v>70</v>
      </c>
      <c r="Q1139" s="38"/>
      <c r="R1139" s="19"/>
      <c r="Y1139" s="31"/>
      <c r="Z1139" s="31"/>
      <c r="AC1139" s="31"/>
    </row>
    <row r="1140" spans="1:29" s="24" customFormat="1" ht="30" customHeight="1" x14ac:dyDescent="0.2">
      <c r="A1140" s="22" t="s">
        <v>1229</v>
      </c>
      <c r="B1140" s="38" t="s">
        <v>2479</v>
      </c>
      <c r="C1140" s="22" t="s">
        <v>53</v>
      </c>
      <c r="D1140" s="19"/>
      <c r="E1140" s="47">
        <v>43815</v>
      </c>
      <c r="F1140" s="47">
        <v>43816</v>
      </c>
      <c r="G1140" s="47">
        <v>43832</v>
      </c>
      <c r="H1140" s="47">
        <v>43846</v>
      </c>
      <c r="I1140" s="47">
        <v>43817</v>
      </c>
      <c r="J1140" s="61" t="s">
        <v>12</v>
      </c>
      <c r="K1140" s="21"/>
      <c r="L1140" s="48" t="s">
        <v>78</v>
      </c>
      <c r="M1140" s="21"/>
      <c r="N1140" s="22" t="s">
        <v>10</v>
      </c>
      <c r="O1140" s="19"/>
      <c r="P1140" s="22"/>
      <c r="Q1140" s="38"/>
      <c r="R1140" s="19"/>
      <c r="Y1140" s="31"/>
      <c r="Z1140" s="31"/>
      <c r="AC1140" s="31"/>
    </row>
    <row r="1141" spans="1:29" s="24" customFormat="1" ht="30" customHeight="1" x14ac:dyDescent="0.2">
      <c r="A1141" s="22" t="s">
        <v>1230</v>
      </c>
      <c r="B1141" s="38" t="s">
        <v>2480</v>
      </c>
      <c r="C1141" s="22" t="s">
        <v>53</v>
      </c>
      <c r="D1141" s="19"/>
      <c r="E1141" s="47">
        <v>43815</v>
      </c>
      <c r="F1141" s="47">
        <v>43816</v>
      </c>
      <c r="G1141" s="47">
        <v>43832</v>
      </c>
      <c r="H1141" s="47">
        <v>43846</v>
      </c>
      <c r="I1141" s="47">
        <v>43819</v>
      </c>
      <c r="J1141" s="61" t="s">
        <v>12</v>
      </c>
      <c r="K1141" s="21"/>
      <c r="L1141" s="48" t="s">
        <v>78</v>
      </c>
      <c r="M1141" s="21"/>
      <c r="N1141" s="22" t="s">
        <v>10</v>
      </c>
      <c r="O1141" s="19"/>
      <c r="P1141" s="22"/>
      <c r="Q1141" s="38"/>
      <c r="R1141" s="19"/>
      <c r="Y1141" s="31"/>
      <c r="Z1141" s="31"/>
      <c r="AC1141" s="31"/>
    </row>
    <row r="1142" spans="1:29" s="24" customFormat="1" ht="30" customHeight="1" x14ac:dyDescent="0.2">
      <c r="A1142" s="22" t="s">
        <v>1231</v>
      </c>
      <c r="B1142" s="38" t="s">
        <v>2481</v>
      </c>
      <c r="C1142" s="22" t="s">
        <v>53</v>
      </c>
      <c r="D1142" s="19"/>
      <c r="E1142" s="47">
        <v>43815</v>
      </c>
      <c r="F1142" s="47">
        <v>43816</v>
      </c>
      <c r="G1142" s="47">
        <v>43832</v>
      </c>
      <c r="H1142" s="47">
        <v>43846</v>
      </c>
      <c r="I1142" s="47">
        <v>43845</v>
      </c>
      <c r="J1142" s="61" t="s">
        <v>12</v>
      </c>
      <c r="K1142" s="21"/>
      <c r="L1142" s="48" t="s">
        <v>78</v>
      </c>
      <c r="M1142" s="21"/>
      <c r="N1142" s="22" t="s">
        <v>19</v>
      </c>
      <c r="O1142" s="19"/>
      <c r="P1142" s="22"/>
      <c r="Q1142" s="38"/>
      <c r="R1142" s="19"/>
      <c r="Y1142" s="31"/>
      <c r="Z1142" s="31"/>
      <c r="AC1142" s="31"/>
    </row>
    <row r="1143" spans="1:29" s="24" customFormat="1" ht="30" customHeight="1" x14ac:dyDescent="0.2">
      <c r="A1143" s="22" t="s">
        <v>1232</v>
      </c>
      <c r="B1143" s="38" t="s">
        <v>1300</v>
      </c>
      <c r="C1143" s="22" t="s">
        <v>53</v>
      </c>
      <c r="D1143" s="19"/>
      <c r="E1143" s="47">
        <v>43815</v>
      </c>
      <c r="F1143" s="47">
        <v>43816</v>
      </c>
      <c r="G1143" s="47">
        <v>43832</v>
      </c>
      <c r="H1143" s="47">
        <v>43846</v>
      </c>
      <c r="I1143" s="47">
        <v>43815</v>
      </c>
      <c r="J1143" s="61" t="s">
        <v>12</v>
      </c>
      <c r="K1143" s="21"/>
      <c r="L1143" s="48" t="s">
        <v>78</v>
      </c>
      <c r="M1143" s="21"/>
      <c r="N1143" s="22" t="s">
        <v>13</v>
      </c>
      <c r="O1143" s="19"/>
      <c r="P1143" s="22" t="s">
        <v>70</v>
      </c>
      <c r="Q1143" s="38"/>
      <c r="R1143" s="19"/>
      <c r="Y1143" s="31"/>
      <c r="Z1143" s="31"/>
      <c r="AC1143" s="31"/>
    </row>
    <row r="1144" spans="1:29" s="24" customFormat="1" ht="30" customHeight="1" x14ac:dyDescent="0.2">
      <c r="A1144" s="22" t="s">
        <v>1233</v>
      </c>
      <c r="B1144" s="38" t="s">
        <v>1300</v>
      </c>
      <c r="C1144" s="22" t="s">
        <v>53</v>
      </c>
      <c r="D1144" s="19"/>
      <c r="E1144" s="47">
        <v>43815</v>
      </c>
      <c r="F1144" s="47">
        <v>43816</v>
      </c>
      <c r="G1144" s="47">
        <v>43832</v>
      </c>
      <c r="H1144" s="47">
        <v>43846</v>
      </c>
      <c r="I1144" s="47">
        <v>43815</v>
      </c>
      <c r="J1144" s="61" t="s">
        <v>12</v>
      </c>
      <c r="K1144" s="21"/>
      <c r="L1144" s="48" t="s">
        <v>78</v>
      </c>
      <c r="M1144" s="21"/>
      <c r="N1144" s="22" t="s">
        <v>13</v>
      </c>
      <c r="O1144" s="19"/>
      <c r="P1144" s="22" t="s">
        <v>70</v>
      </c>
      <c r="Q1144" s="38"/>
      <c r="R1144" s="19"/>
      <c r="Y1144" s="31"/>
      <c r="Z1144" s="31"/>
      <c r="AC1144" s="31"/>
    </row>
    <row r="1145" spans="1:29" s="24" customFormat="1" ht="30" customHeight="1" x14ac:dyDescent="0.2">
      <c r="A1145" s="22" t="s">
        <v>1234</v>
      </c>
      <c r="B1145" s="38" t="s">
        <v>2482</v>
      </c>
      <c r="C1145" s="22" t="s">
        <v>53</v>
      </c>
      <c r="D1145" s="19"/>
      <c r="E1145" s="47">
        <v>43815</v>
      </c>
      <c r="F1145" s="47">
        <v>43816</v>
      </c>
      <c r="G1145" s="47">
        <v>43832</v>
      </c>
      <c r="H1145" s="47">
        <v>43846</v>
      </c>
      <c r="I1145" s="47">
        <v>43816</v>
      </c>
      <c r="J1145" s="61" t="s">
        <v>12</v>
      </c>
      <c r="K1145" s="21"/>
      <c r="L1145" s="48" t="s">
        <v>78</v>
      </c>
      <c r="M1145" s="21"/>
      <c r="N1145" s="22" t="s">
        <v>13</v>
      </c>
      <c r="O1145" s="19"/>
      <c r="P1145" s="22" t="s">
        <v>70</v>
      </c>
      <c r="Q1145" s="38"/>
      <c r="R1145" s="19"/>
      <c r="Y1145" s="31"/>
      <c r="Z1145" s="31"/>
      <c r="AC1145" s="31"/>
    </row>
    <row r="1146" spans="1:29" s="24" customFormat="1" ht="30" customHeight="1" x14ac:dyDescent="0.2">
      <c r="A1146" s="22" t="s">
        <v>1235</v>
      </c>
      <c r="B1146" s="38" t="s">
        <v>2483</v>
      </c>
      <c r="C1146" s="22" t="s">
        <v>53</v>
      </c>
      <c r="D1146" s="19"/>
      <c r="E1146" s="47">
        <v>43815</v>
      </c>
      <c r="F1146" s="47">
        <v>43816</v>
      </c>
      <c r="G1146" s="47">
        <v>43832</v>
      </c>
      <c r="H1146" s="47">
        <v>43846</v>
      </c>
      <c r="I1146" s="47">
        <v>43819</v>
      </c>
      <c r="J1146" s="61" t="s">
        <v>12</v>
      </c>
      <c r="K1146" s="21"/>
      <c r="L1146" s="48" t="s">
        <v>78</v>
      </c>
      <c r="M1146" s="21"/>
      <c r="N1146" s="22" t="s">
        <v>10</v>
      </c>
      <c r="O1146" s="19"/>
      <c r="P1146" s="22"/>
      <c r="Q1146" s="38"/>
      <c r="R1146" s="19"/>
      <c r="Y1146" s="31"/>
      <c r="Z1146" s="31"/>
      <c r="AC1146" s="31"/>
    </row>
    <row r="1147" spans="1:29" s="24" customFormat="1" ht="30" customHeight="1" x14ac:dyDescent="0.2">
      <c r="A1147" s="22" t="s">
        <v>1236</v>
      </c>
      <c r="B1147" s="38" t="s">
        <v>2484</v>
      </c>
      <c r="C1147" s="22" t="s">
        <v>53</v>
      </c>
      <c r="D1147" s="19"/>
      <c r="E1147" s="47">
        <v>43815</v>
      </c>
      <c r="F1147" s="47">
        <v>43816</v>
      </c>
      <c r="G1147" s="47">
        <v>43832</v>
      </c>
      <c r="H1147" s="47">
        <v>43846</v>
      </c>
      <c r="I1147" s="47">
        <v>43838</v>
      </c>
      <c r="J1147" s="61" t="s">
        <v>12</v>
      </c>
      <c r="K1147" s="21"/>
      <c r="L1147" s="48" t="s">
        <v>78</v>
      </c>
      <c r="M1147" s="21"/>
      <c r="N1147" s="22" t="s">
        <v>13</v>
      </c>
      <c r="O1147" s="19"/>
      <c r="P1147" s="22" t="s">
        <v>16</v>
      </c>
      <c r="Q1147" s="38"/>
      <c r="R1147" s="19"/>
      <c r="Y1147" s="31"/>
      <c r="Z1147" s="31"/>
      <c r="AC1147" s="31"/>
    </row>
    <row r="1148" spans="1:29" s="24" customFormat="1" ht="30" customHeight="1" x14ac:dyDescent="0.2">
      <c r="A1148" s="22" t="s">
        <v>1237</v>
      </c>
      <c r="B1148" s="38" t="s">
        <v>2563</v>
      </c>
      <c r="C1148" s="22" t="s">
        <v>53</v>
      </c>
      <c r="D1148" s="19"/>
      <c r="E1148" s="47">
        <v>43816</v>
      </c>
      <c r="F1148" s="47">
        <v>43817</v>
      </c>
      <c r="G1148" s="47">
        <v>43833</v>
      </c>
      <c r="H1148" s="47">
        <v>43847</v>
      </c>
      <c r="I1148" s="47">
        <v>43833</v>
      </c>
      <c r="J1148" s="61" t="s">
        <v>12</v>
      </c>
      <c r="K1148" s="21"/>
      <c r="L1148" s="48" t="s">
        <v>78</v>
      </c>
      <c r="M1148" s="21"/>
      <c r="N1148" s="22" t="s">
        <v>19</v>
      </c>
      <c r="O1148" s="19"/>
      <c r="P1148" s="22"/>
      <c r="Q1148" s="38"/>
      <c r="R1148" s="19"/>
      <c r="Y1148" s="31"/>
      <c r="Z1148" s="31"/>
      <c r="AC1148" s="31"/>
    </row>
    <row r="1149" spans="1:29" s="24" customFormat="1" ht="30" customHeight="1" x14ac:dyDescent="0.2">
      <c r="A1149" s="22" t="s">
        <v>1238</v>
      </c>
      <c r="B1149" s="38" t="s">
        <v>2487</v>
      </c>
      <c r="C1149" s="22" t="s">
        <v>53</v>
      </c>
      <c r="D1149" s="19"/>
      <c r="E1149" s="47">
        <v>43816</v>
      </c>
      <c r="F1149" s="47">
        <v>43817</v>
      </c>
      <c r="G1149" s="47">
        <v>43833</v>
      </c>
      <c r="H1149" s="47">
        <v>43847</v>
      </c>
      <c r="I1149" s="47">
        <v>43839</v>
      </c>
      <c r="J1149" s="61" t="s">
        <v>12</v>
      </c>
      <c r="K1149" s="21"/>
      <c r="L1149" s="48" t="s">
        <v>78</v>
      </c>
      <c r="M1149" s="21"/>
      <c r="N1149" s="22" t="s">
        <v>10</v>
      </c>
      <c r="O1149" s="19"/>
      <c r="P1149" s="22"/>
      <c r="Q1149" s="38"/>
      <c r="R1149" s="19"/>
      <c r="Y1149" s="31"/>
      <c r="Z1149" s="31"/>
      <c r="AC1149" s="31"/>
    </row>
    <row r="1150" spans="1:29" s="24" customFormat="1" ht="30" customHeight="1" x14ac:dyDescent="0.2">
      <c r="A1150" s="22" t="s">
        <v>1239</v>
      </c>
      <c r="B1150" s="38" t="s">
        <v>2485</v>
      </c>
      <c r="C1150" s="22" t="s">
        <v>53</v>
      </c>
      <c r="D1150" s="19"/>
      <c r="E1150" s="47">
        <v>43816</v>
      </c>
      <c r="F1150" s="47">
        <v>43817</v>
      </c>
      <c r="G1150" s="47">
        <v>43833</v>
      </c>
      <c r="H1150" s="47">
        <v>43847</v>
      </c>
      <c r="I1150" s="47">
        <v>43817</v>
      </c>
      <c r="J1150" s="61" t="s">
        <v>12</v>
      </c>
      <c r="K1150" s="21"/>
      <c r="L1150" s="48" t="s">
        <v>78</v>
      </c>
      <c r="M1150" s="21"/>
      <c r="N1150" s="22" t="s">
        <v>10</v>
      </c>
      <c r="O1150" s="19"/>
      <c r="P1150" s="22"/>
      <c r="Q1150" s="38"/>
      <c r="R1150" s="19"/>
      <c r="Y1150" s="31"/>
      <c r="Z1150" s="31"/>
      <c r="AC1150" s="31"/>
    </row>
    <row r="1151" spans="1:29" s="24" customFormat="1" ht="30" customHeight="1" x14ac:dyDescent="0.2">
      <c r="A1151" s="22" t="s">
        <v>1240</v>
      </c>
      <c r="B1151" s="38" t="s">
        <v>2486</v>
      </c>
      <c r="C1151" s="22" t="s">
        <v>53</v>
      </c>
      <c r="D1151" s="19"/>
      <c r="E1151" s="47">
        <v>43816</v>
      </c>
      <c r="F1151" s="47">
        <v>43817</v>
      </c>
      <c r="G1151" s="47">
        <v>43833</v>
      </c>
      <c r="H1151" s="47">
        <v>43847</v>
      </c>
      <c r="I1151" s="47">
        <v>43839</v>
      </c>
      <c r="J1151" s="61" t="s">
        <v>12</v>
      </c>
      <c r="K1151" s="21"/>
      <c r="L1151" s="48" t="s">
        <v>78</v>
      </c>
      <c r="M1151" s="21"/>
      <c r="N1151" s="22" t="s">
        <v>10</v>
      </c>
      <c r="O1151" s="19"/>
      <c r="P1151" s="22"/>
      <c r="Q1151" s="38"/>
      <c r="R1151" s="19"/>
      <c r="Y1151" s="31"/>
      <c r="Z1151" s="31"/>
      <c r="AC1151" s="31"/>
    </row>
    <row r="1152" spans="1:29" s="24" customFormat="1" ht="30" customHeight="1" x14ac:dyDescent="0.2">
      <c r="A1152" s="22" t="s">
        <v>1478</v>
      </c>
      <c r="B1152" s="38" t="s">
        <v>2489</v>
      </c>
      <c r="C1152" s="22" t="s">
        <v>53</v>
      </c>
      <c r="D1152" s="19"/>
      <c r="E1152" s="47">
        <v>43816</v>
      </c>
      <c r="F1152" s="47">
        <v>43817</v>
      </c>
      <c r="G1152" s="47">
        <v>43833</v>
      </c>
      <c r="H1152" s="47">
        <v>43847</v>
      </c>
      <c r="I1152" s="47" t="s">
        <v>25</v>
      </c>
      <c r="J1152" s="61" t="s">
        <v>25</v>
      </c>
      <c r="K1152" s="21"/>
      <c r="L1152" s="48" t="s">
        <v>79</v>
      </c>
      <c r="M1152" s="21"/>
      <c r="N1152" s="22" t="s">
        <v>25</v>
      </c>
      <c r="O1152" s="19"/>
      <c r="P1152" s="22"/>
      <c r="Q1152" s="38" t="s">
        <v>2496</v>
      </c>
      <c r="R1152" s="19"/>
      <c r="Y1152" s="31"/>
      <c r="Z1152" s="31"/>
      <c r="AC1152" s="31"/>
    </row>
    <row r="1153" spans="1:29" s="24" customFormat="1" ht="30" customHeight="1" x14ac:dyDescent="0.2">
      <c r="A1153" s="22" t="s">
        <v>1479</v>
      </c>
      <c r="B1153" s="38" t="s">
        <v>2490</v>
      </c>
      <c r="C1153" s="22" t="s">
        <v>53</v>
      </c>
      <c r="D1153" s="19"/>
      <c r="E1153" s="47">
        <v>43816</v>
      </c>
      <c r="F1153" s="47">
        <v>43817</v>
      </c>
      <c r="G1153" s="47">
        <v>43833</v>
      </c>
      <c r="H1153" s="47">
        <v>43847</v>
      </c>
      <c r="I1153" s="47">
        <v>43817</v>
      </c>
      <c r="J1153" s="61" t="s">
        <v>12</v>
      </c>
      <c r="K1153" s="21"/>
      <c r="L1153" s="48" t="s">
        <v>78</v>
      </c>
      <c r="M1153" s="21"/>
      <c r="N1153" s="22" t="s">
        <v>10</v>
      </c>
      <c r="O1153" s="19"/>
      <c r="P1153" s="22"/>
      <c r="Q1153" s="38"/>
      <c r="R1153" s="19"/>
      <c r="Y1153" s="31"/>
      <c r="Z1153" s="31"/>
      <c r="AC1153" s="31"/>
    </row>
    <row r="1154" spans="1:29" s="24" customFormat="1" ht="30" customHeight="1" x14ac:dyDescent="0.2">
      <c r="A1154" s="22" t="s">
        <v>1480</v>
      </c>
      <c r="B1154" s="38" t="s">
        <v>2492</v>
      </c>
      <c r="C1154" s="22" t="s">
        <v>53</v>
      </c>
      <c r="D1154" s="19"/>
      <c r="E1154" s="47">
        <v>43818</v>
      </c>
      <c r="F1154" s="47">
        <v>43819</v>
      </c>
      <c r="G1154" s="47" t="s">
        <v>2491</v>
      </c>
      <c r="H1154" s="47">
        <v>43851</v>
      </c>
      <c r="I1154" s="47">
        <v>43851</v>
      </c>
      <c r="J1154" s="61" t="s">
        <v>12</v>
      </c>
      <c r="K1154" s="21"/>
      <c r="L1154" s="48" t="s">
        <v>78</v>
      </c>
      <c r="M1154" s="21"/>
      <c r="N1154" s="22" t="s">
        <v>10</v>
      </c>
      <c r="O1154" s="19"/>
      <c r="P1154" s="22"/>
      <c r="Q1154" s="38"/>
      <c r="R1154" s="19"/>
      <c r="Y1154" s="31"/>
      <c r="Z1154" s="31"/>
      <c r="AC1154" s="31"/>
    </row>
    <row r="1155" spans="1:29" s="24" customFormat="1" ht="30" customHeight="1" x14ac:dyDescent="0.2">
      <c r="A1155" s="22" t="s">
        <v>1481</v>
      </c>
      <c r="B1155" s="38" t="s">
        <v>2493</v>
      </c>
      <c r="C1155" s="22" t="s">
        <v>53</v>
      </c>
      <c r="D1155" s="19"/>
      <c r="E1155" s="47">
        <v>43817</v>
      </c>
      <c r="F1155" s="47">
        <v>43818</v>
      </c>
      <c r="G1155" s="47" t="s">
        <v>2494</v>
      </c>
      <c r="H1155" s="47">
        <v>43850</v>
      </c>
      <c r="I1155" s="47">
        <v>43839</v>
      </c>
      <c r="J1155" s="61" t="s">
        <v>12</v>
      </c>
      <c r="K1155" s="21"/>
      <c r="L1155" s="48" t="s">
        <v>78</v>
      </c>
      <c r="M1155" s="21"/>
      <c r="N1155" s="22" t="s">
        <v>13</v>
      </c>
      <c r="O1155" s="19"/>
      <c r="P1155" s="22" t="s">
        <v>16</v>
      </c>
      <c r="Q1155" s="38"/>
      <c r="R1155" s="19"/>
      <c r="Y1155" s="31"/>
      <c r="Z1155" s="31"/>
      <c r="AC1155" s="31"/>
    </row>
    <row r="1156" spans="1:29" s="24" customFormat="1" ht="30" customHeight="1" x14ac:dyDescent="0.2">
      <c r="A1156" s="22" t="s">
        <v>1482</v>
      </c>
      <c r="B1156" s="38" t="s">
        <v>2506</v>
      </c>
      <c r="C1156" s="22" t="s">
        <v>53</v>
      </c>
      <c r="D1156" s="19"/>
      <c r="E1156" s="47">
        <v>43818</v>
      </c>
      <c r="F1156" s="47">
        <v>43819</v>
      </c>
      <c r="G1156" s="47" t="s">
        <v>2491</v>
      </c>
      <c r="H1156" s="47">
        <v>43851</v>
      </c>
      <c r="I1156" s="47">
        <v>43845</v>
      </c>
      <c r="J1156" s="61" t="s">
        <v>12</v>
      </c>
      <c r="K1156" s="21"/>
      <c r="L1156" s="48" t="s">
        <v>78</v>
      </c>
      <c r="M1156" s="21"/>
      <c r="N1156" s="22" t="s">
        <v>10</v>
      </c>
      <c r="O1156" s="19"/>
      <c r="P1156" s="22"/>
      <c r="Q1156" s="38"/>
      <c r="R1156" s="19"/>
      <c r="Y1156" s="31"/>
      <c r="Z1156" s="31"/>
      <c r="AC1156" s="31"/>
    </row>
    <row r="1157" spans="1:29" s="24" customFormat="1" ht="30" customHeight="1" x14ac:dyDescent="0.2">
      <c r="A1157" s="22" t="s">
        <v>1483</v>
      </c>
      <c r="B1157" s="38" t="s">
        <v>2495</v>
      </c>
      <c r="C1157" s="22" t="s">
        <v>53</v>
      </c>
      <c r="D1157" s="19"/>
      <c r="E1157" s="47">
        <v>43818</v>
      </c>
      <c r="F1157" s="47">
        <v>43819</v>
      </c>
      <c r="G1157" s="47" t="s">
        <v>2491</v>
      </c>
      <c r="H1157" s="47">
        <v>43851</v>
      </c>
      <c r="I1157" s="47">
        <v>43845</v>
      </c>
      <c r="J1157" s="67" t="s">
        <v>12</v>
      </c>
      <c r="K1157" s="21"/>
      <c r="L1157" s="48" t="s">
        <v>78</v>
      </c>
      <c r="M1157" s="21"/>
      <c r="N1157" s="22" t="s">
        <v>19</v>
      </c>
      <c r="O1157" s="19"/>
      <c r="P1157" s="22"/>
      <c r="Q1157" s="38"/>
      <c r="R1157" s="19"/>
      <c r="Y1157" s="31"/>
      <c r="Z1157" s="31"/>
      <c r="AC1157" s="31"/>
    </row>
    <row r="1158" spans="1:29" s="24" customFormat="1" ht="30" customHeight="1" x14ac:dyDescent="0.2">
      <c r="A1158" s="22" t="s">
        <v>1484</v>
      </c>
      <c r="B1158" s="38" t="s">
        <v>2498</v>
      </c>
      <c r="C1158" s="22" t="s">
        <v>53</v>
      </c>
      <c r="D1158" s="19"/>
      <c r="E1158" s="47">
        <v>43819</v>
      </c>
      <c r="F1158" s="47">
        <v>43822</v>
      </c>
      <c r="G1158" s="47">
        <v>43838</v>
      </c>
      <c r="H1158" s="47">
        <v>43852</v>
      </c>
      <c r="I1158" s="47">
        <v>43839</v>
      </c>
      <c r="J1158" s="61" t="s">
        <v>12</v>
      </c>
      <c r="K1158" s="21"/>
      <c r="L1158" s="48" t="s">
        <v>78</v>
      </c>
      <c r="M1158" s="21"/>
      <c r="N1158" s="22" t="s">
        <v>10</v>
      </c>
      <c r="O1158" s="19"/>
      <c r="P1158" s="22"/>
      <c r="Q1158" s="38"/>
      <c r="R1158" s="19"/>
      <c r="Y1158" s="31"/>
      <c r="Z1158" s="31"/>
      <c r="AC1158" s="31"/>
    </row>
    <row r="1159" spans="1:29" s="24" customFormat="1" ht="30" customHeight="1" x14ac:dyDescent="0.2">
      <c r="A1159" s="22" t="s">
        <v>1485</v>
      </c>
      <c r="B1159" s="38" t="s">
        <v>2499</v>
      </c>
      <c r="C1159" s="22" t="s">
        <v>53</v>
      </c>
      <c r="D1159" s="19"/>
      <c r="E1159" s="47">
        <v>43819</v>
      </c>
      <c r="F1159" s="47">
        <v>43822</v>
      </c>
      <c r="G1159" s="47">
        <v>43838</v>
      </c>
      <c r="H1159" s="47">
        <v>43852</v>
      </c>
      <c r="I1159" s="47">
        <v>43851</v>
      </c>
      <c r="J1159" s="61" t="s">
        <v>12</v>
      </c>
      <c r="K1159" s="21"/>
      <c r="L1159" s="48" t="s">
        <v>78</v>
      </c>
      <c r="M1159" s="21"/>
      <c r="N1159" s="22" t="s">
        <v>13</v>
      </c>
      <c r="O1159" s="19"/>
      <c r="P1159" s="22" t="s">
        <v>16</v>
      </c>
      <c r="Q1159" s="38"/>
      <c r="R1159" s="19"/>
      <c r="Y1159" s="31"/>
      <c r="Z1159" s="31"/>
      <c r="AC1159" s="31"/>
    </row>
    <row r="1160" spans="1:29" s="24" customFormat="1" ht="30" customHeight="1" x14ac:dyDescent="0.2">
      <c r="A1160" s="22" t="s">
        <v>1486</v>
      </c>
      <c r="B1160" s="38" t="s">
        <v>2507</v>
      </c>
      <c r="C1160" s="22" t="s">
        <v>53</v>
      </c>
      <c r="D1160" s="19"/>
      <c r="E1160" s="47">
        <v>43819</v>
      </c>
      <c r="F1160" s="47">
        <v>43822</v>
      </c>
      <c r="G1160" s="47">
        <v>43838</v>
      </c>
      <c r="H1160" s="47">
        <v>43852</v>
      </c>
      <c r="I1160" s="47">
        <v>43822</v>
      </c>
      <c r="J1160" s="61" t="s">
        <v>12</v>
      </c>
      <c r="K1160" s="21"/>
      <c r="L1160" s="48" t="s">
        <v>78</v>
      </c>
      <c r="M1160" s="21"/>
      <c r="N1160" s="22" t="s">
        <v>10</v>
      </c>
      <c r="O1160" s="19"/>
      <c r="P1160" s="22"/>
      <c r="Q1160" s="38"/>
      <c r="R1160" s="19"/>
      <c r="Y1160" s="31"/>
      <c r="Z1160" s="31"/>
      <c r="AC1160" s="31"/>
    </row>
    <row r="1161" spans="1:29" s="24" customFormat="1" ht="30" customHeight="1" x14ac:dyDescent="0.2">
      <c r="A1161" s="22" t="s">
        <v>1487</v>
      </c>
      <c r="B1161" s="38" t="s">
        <v>2508</v>
      </c>
      <c r="C1161" s="22" t="s">
        <v>53</v>
      </c>
      <c r="D1161" s="19"/>
      <c r="E1161" s="47">
        <v>43819</v>
      </c>
      <c r="F1161" s="47">
        <v>43822</v>
      </c>
      <c r="G1161" s="47">
        <v>43838</v>
      </c>
      <c r="H1161" s="47">
        <v>43852</v>
      </c>
      <c r="I1161" s="47">
        <v>43845</v>
      </c>
      <c r="J1161" s="61" t="s">
        <v>12</v>
      </c>
      <c r="K1161" s="21"/>
      <c r="L1161" s="48" t="s">
        <v>78</v>
      </c>
      <c r="M1161" s="21"/>
      <c r="N1161" s="22" t="s">
        <v>19</v>
      </c>
      <c r="O1161" s="19"/>
      <c r="P1161" s="22"/>
      <c r="Q1161" s="38"/>
      <c r="R1161" s="19"/>
      <c r="Y1161" s="31"/>
      <c r="Z1161" s="31"/>
      <c r="AC1161" s="31"/>
    </row>
    <row r="1162" spans="1:29" s="24" customFormat="1" ht="30" customHeight="1" x14ac:dyDescent="0.2">
      <c r="A1162" s="22" t="s">
        <v>1488</v>
      </c>
      <c r="B1162" s="38" t="s">
        <v>2500</v>
      </c>
      <c r="C1162" s="22" t="s">
        <v>53</v>
      </c>
      <c r="D1162" s="19"/>
      <c r="E1162" s="47">
        <v>43819</v>
      </c>
      <c r="F1162" s="47">
        <v>43822</v>
      </c>
      <c r="G1162" s="47">
        <v>43838</v>
      </c>
      <c r="H1162" s="47">
        <v>43852</v>
      </c>
      <c r="I1162" s="47">
        <v>43843</v>
      </c>
      <c r="J1162" s="61" t="s">
        <v>12</v>
      </c>
      <c r="K1162" s="21"/>
      <c r="L1162" s="48" t="s">
        <v>78</v>
      </c>
      <c r="M1162" s="21"/>
      <c r="N1162" s="22" t="s">
        <v>10</v>
      </c>
      <c r="O1162" s="19"/>
      <c r="P1162" s="22"/>
      <c r="Q1162" s="38"/>
      <c r="R1162" s="19"/>
      <c r="Y1162" s="31"/>
      <c r="Z1162" s="31"/>
      <c r="AC1162" s="31"/>
    </row>
    <row r="1163" spans="1:29" s="24" customFormat="1" ht="30" customHeight="1" x14ac:dyDescent="0.2">
      <c r="A1163" s="22" t="s">
        <v>1489</v>
      </c>
      <c r="B1163" s="38" t="s">
        <v>2501</v>
      </c>
      <c r="C1163" s="22" t="s">
        <v>53</v>
      </c>
      <c r="D1163" s="19"/>
      <c r="E1163" s="47">
        <v>43822</v>
      </c>
      <c r="F1163" s="47">
        <v>43823</v>
      </c>
      <c r="G1163" s="47">
        <v>43839</v>
      </c>
      <c r="H1163" s="47">
        <v>43853</v>
      </c>
      <c r="I1163" s="47">
        <v>43837</v>
      </c>
      <c r="J1163" s="61" t="s">
        <v>12</v>
      </c>
      <c r="K1163" s="21"/>
      <c r="L1163" s="48" t="s">
        <v>78</v>
      </c>
      <c r="M1163" s="21"/>
      <c r="N1163" s="22" t="s">
        <v>19</v>
      </c>
      <c r="O1163" s="19"/>
      <c r="P1163" s="22"/>
      <c r="Q1163" s="38"/>
      <c r="R1163" s="19"/>
      <c r="Y1163" s="31"/>
      <c r="Z1163" s="31"/>
      <c r="AC1163" s="31"/>
    </row>
    <row r="1164" spans="1:29" s="24" customFormat="1" ht="30" customHeight="1" x14ac:dyDescent="0.2">
      <c r="A1164" s="22" t="s">
        <v>1490</v>
      </c>
      <c r="B1164" s="38" t="s">
        <v>2502</v>
      </c>
      <c r="C1164" s="22" t="s">
        <v>53</v>
      </c>
      <c r="D1164" s="19"/>
      <c r="E1164" s="47">
        <v>43822</v>
      </c>
      <c r="F1164" s="47">
        <v>43823</v>
      </c>
      <c r="G1164" s="47">
        <v>43839</v>
      </c>
      <c r="H1164" s="47">
        <v>43853</v>
      </c>
      <c r="I1164" s="47">
        <v>43837</v>
      </c>
      <c r="J1164" s="61" t="s">
        <v>12</v>
      </c>
      <c r="K1164" s="21"/>
      <c r="L1164" s="48" t="s">
        <v>78</v>
      </c>
      <c r="M1164" s="21"/>
      <c r="N1164" s="22" t="s">
        <v>10</v>
      </c>
      <c r="O1164" s="19"/>
      <c r="P1164" s="22"/>
      <c r="Q1164" s="38"/>
      <c r="R1164" s="19"/>
      <c r="Y1164" s="31"/>
      <c r="Z1164" s="31"/>
      <c r="AC1164" s="31"/>
    </row>
    <row r="1165" spans="1:29" s="24" customFormat="1" ht="30" customHeight="1" x14ac:dyDescent="0.2">
      <c r="A1165" s="22" t="s">
        <v>1491</v>
      </c>
      <c r="B1165" s="38" t="s">
        <v>2509</v>
      </c>
      <c r="C1165" s="22" t="s">
        <v>53</v>
      </c>
      <c r="D1165" s="19"/>
      <c r="E1165" s="47">
        <v>43822</v>
      </c>
      <c r="F1165" s="47">
        <v>43823</v>
      </c>
      <c r="G1165" s="47">
        <v>43839</v>
      </c>
      <c r="H1165" s="47">
        <v>43853</v>
      </c>
      <c r="I1165" s="47">
        <v>43853</v>
      </c>
      <c r="J1165" s="61" t="s">
        <v>12</v>
      </c>
      <c r="K1165" s="21"/>
      <c r="L1165" s="48" t="s">
        <v>78</v>
      </c>
      <c r="M1165" s="21"/>
      <c r="N1165" s="22" t="s">
        <v>19</v>
      </c>
      <c r="O1165" s="19"/>
      <c r="P1165" s="22"/>
      <c r="Q1165" s="38"/>
      <c r="R1165" s="19"/>
      <c r="Y1165" s="31"/>
      <c r="Z1165" s="31"/>
      <c r="AC1165" s="31"/>
    </row>
    <row r="1166" spans="1:29" s="24" customFormat="1" ht="30" customHeight="1" x14ac:dyDescent="0.2">
      <c r="A1166" s="22" t="s">
        <v>1492</v>
      </c>
      <c r="B1166" s="38" t="s">
        <v>2504</v>
      </c>
      <c r="C1166" s="22" t="s">
        <v>53</v>
      </c>
      <c r="D1166" s="19"/>
      <c r="E1166" s="47">
        <v>43822</v>
      </c>
      <c r="F1166" s="47">
        <v>43823</v>
      </c>
      <c r="G1166" s="47">
        <v>43839</v>
      </c>
      <c r="H1166" s="47">
        <v>43853</v>
      </c>
      <c r="I1166" s="47">
        <v>43853</v>
      </c>
      <c r="J1166" s="61" t="s">
        <v>12</v>
      </c>
      <c r="K1166" s="21"/>
      <c r="L1166" s="48" t="s">
        <v>78</v>
      </c>
      <c r="M1166" s="21"/>
      <c r="N1166" s="22" t="s">
        <v>11</v>
      </c>
      <c r="O1166" s="19"/>
      <c r="P1166" s="22" t="s">
        <v>70</v>
      </c>
      <c r="Q1166" s="38"/>
      <c r="R1166" s="19"/>
      <c r="Y1166" s="31"/>
      <c r="Z1166" s="31"/>
      <c r="AC1166" s="31"/>
    </row>
    <row r="1167" spans="1:29" s="24" customFormat="1" ht="30" customHeight="1" x14ac:dyDescent="0.2">
      <c r="A1167" s="22" t="s">
        <v>1493</v>
      </c>
      <c r="B1167" s="38" t="s">
        <v>2510</v>
      </c>
      <c r="C1167" s="22" t="s">
        <v>53</v>
      </c>
      <c r="D1167" s="19"/>
      <c r="E1167" s="47">
        <v>43822</v>
      </c>
      <c r="F1167" s="47">
        <v>43823</v>
      </c>
      <c r="G1167" s="47">
        <v>43839</v>
      </c>
      <c r="H1167" s="47">
        <v>43853</v>
      </c>
      <c r="I1167" s="47">
        <v>43838</v>
      </c>
      <c r="J1167" s="61" t="s">
        <v>12</v>
      </c>
      <c r="K1167" s="21"/>
      <c r="L1167" s="48" t="s">
        <v>78</v>
      </c>
      <c r="M1167" s="21"/>
      <c r="N1167" s="22" t="s">
        <v>11</v>
      </c>
      <c r="O1167" s="19"/>
      <c r="P1167" s="22" t="s">
        <v>23</v>
      </c>
      <c r="Q1167" s="38"/>
      <c r="R1167" s="19"/>
      <c r="Y1167" s="31"/>
      <c r="Z1167" s="31"/>
      <c r="AC1167" s="31"/>
    </row>
    <row r="1168" spans="1:29" s="24" customFormat="1" ht="30" customHeight="1" x14ac:dyDescent="0.2">
      <c r="A1168" s="22" t="s">
        <v>1494</v>
      </c>
      <c r="B1168" s="38" t="s">
        <v>2511</v>
      </c>
      <c r="C1168" s="22" t="s">
        <v>53</v>
      </c>
      <c r="D1168" s="19"/>
      <c r="E1168" s="47">
        <v>43826</v>
      </c>
      <c r="F1168" s="47">
        <v>43829</v>
      </c>
      <c r="G1168" s="47">
        <v>43843</v>
      </c>
      <c r="H1168" s="47">
        <v>43857</v>
      </c>
      <c r="I1168" s="47">
        <v>43839</v>
      </c>
      <c r="J1168" s="61" t="s">
        <v>12</v>
      </c>
      <c r="K1168" s="21"/>
      <c r="L1168" s="48" t="s">
        <v>78</v>
      </c>
      <c r="M1168" s="21"/>
      <c r="N1168" s="22" t="s">
        <v>10</v>
      </c>
      <c r="O1168" s="19"/>
      <c r="P1168" s="22"/>
      <c r="Q1168" s="38"/>
      <c r="R1168" s="19"/>
      <c r="Y1168" s="31"/>
      <c r="Z1168" s="31"/>
      <c r="AC1168" s="31"/>
    </row>
    <row r="1169" spans="1:29" s="24" customFormat="1" ht="30" customHeight="1" x14ac:dyDescent="0.2">
      <c r="A1169" s="22" t="s">
        <v>1495</v>
      </c>
      <c r="B1169" s="38" t="s">
        <v>2512</v>
      </c>
      <c r="C1169" s="22" t="s">
        <v>53</v>
      </c>
      <c r="D1169" s="19"/>
      <c r="E1169" s="47">
        <v>43827</v>
      </c>
      <c r="F1169" s="47">
        <v>43829</v>
      </c>
      <c r="G1169" s="47">
        <v>43843</v>
      </c>
      <c r="H1169" s="47">
        <v>43857</v>
      </c>
      <c r="I1169" s="47">
        <v>43833</v>
      </c>
      <c r="J1169" s="61" t="s">
        <v>12</v>
      </c>
      <c r="K1169" s="21"/>
      <c r="L1169" s="48" t="s">
        <v>78</v>
      </c>
      <c r="M1169" s="21"/>
      <c r="N1169" s="22" t="s">
        <v>13</v>
      </c>
      <c r="O1169" s="19"/>
      <c r="P1169" s="22"/>
      <c r="Q1169" s="38" t="s">
        <v>2517</v>
      </c>
      <c r="R1169" s="19"/>
      <c r="Y1169" s="31"/>
      <c r="Z1169" s="31"/>
      <c r="AC1169" s="31"/>
    </row>
    <row r="1170" spans="1:29" s="24" customFormat="1" ht="30" customHeight="1" x14ac:dyDescent="0.2">
      <c r="A1170" s="22" t="s">
        <v>1496</v>
      </c>
      <c r="B1170" s="38" t="s">
        <v>2513</v>
      </c>
      <c r="C1170" s="22" t="s">
        <v>53</v>
      </c>
      <c r="D1170" s="19"/>
      <c r="E1170" s="47">
        <v>43827</v>
      </c>
      <c r="F1170" s="47">
        <v>43844</v>
      </c>
      <c r="G1170" s="47">
        <v>43857</v>
      </c>
      <c r="H1170" s="47">
        <v>43871</v>
      </c>
      <c r="I1170" s="47">
        <v>43857</v>
      </c>
      <c r="J1170" s="67" t="s">
        <v>12</v>
      </c>
      <c r="K1170" s="21"/>
      <c r="L1170" s="48" t="s">
        <v>78</v>
      </c>
      <c r="M1170" s="21"/>
      <c r="N1170" s="22" t="s">
        <v>10</v>
      </c>
      <c r="O1170" s="19"/>
      <c r="P1170" s="22"/>
      <c r="Q1170" s="38" t="s">
        <v>2519</v>
      </c>
      <c r="R1170" s="19"/>
      <c r="Y1170" s="31"/>
      <c r="Z1170" s="31"/>
      <c r="AC1170" s="31"/>
    </row>
    <row r="1171" spans="1:29" s="24" customFormat="1" ht="30" customHeight="1" x14ac:dyDescent="0.2">
      <c r="A1171" s="22" t="s">
        <v>1497</v>
      </c>
      <c r="B1171" s="38" t="s">
        <v>2514</v>
      </c>
      <c r="C1171" s="22" t="s">
        <v>53</v>
      </c>
      <c r="D1171" s="19"/>
      <c r="E1171" s="47">
        <v>43827</v>
      </c>
      <c r="F1171" s="47">
        <v>43829</v>
      </c>
      <c r="G1171" s="47">
        <v>43843</v>
      </c>
      <c r="H1171" s="47">
        <v>43857</v>
      </c>
      <c r="I1171" s="47">
        <v>43833</v>
      </c>
      <c r="J1171" s="61" t="s">
        <v>12</v>
      </c>
      <c r="K1171" s="21"/>
      <c r="L1171" s="48" t="s">
        <v>78</v>
      </c>
      <c r="M1171" s="21"/>
      <c r="N1171" s="22" t="s">
        <v>10</v>
      </c>
      <c r="O1171" s="19"/>
      <c r="P1171" s="22"/>
      <c r="Q1171" s="38"/>
      <c r="R1171" s="19"/>
      <c r="Y1171" s="31"/>
      <c r="Z1171" s="31"/>
      <c r="AC1171" s="31"/>
    </row>
    <row r="1172" spans="1:29" s="24" customFormat="1" ht="30" customHeight="1" x14ac:dyDescent="0.2">
      <c r="A1172" s="22" t="s">
        <v>1498</v>
      </c>
      <c r="B1172" s="38" t="s">
        <v>2515</v>
      </c>
      <c r="C1172" s="22" t="s">
        <v>53</v>
      </c>
      <c r="D1172" s="19"/>
      <c r="E1172" s="47">
        <v>43829</v>
      </c>
      <c r="F1172" s="47">
        <v>43830</v>
      </c>
      <c r="G1172" s="47">
        <v>43844</v>
      </c>
      <c r="H1172" s="47">
        <v>43858</v>
      </c>
      <c r="I1172" s="47">
        <v>43845</v>
      </c>
      <c r="J1172" s="61" t="s">
        <v>12</v>
      </c>
      <c r="K1172" s="21"/>
      <c r="L1172" s="48" t="s">
        <v>78</v>
      </c>
      <c r="M1172" s="21"/>
      <c r="N1172" s="22" t="s">
        <v>10</v>
      </c>
      <c r="O1172" s="19"/>
      <c r="P1172" s="22"/>
      <c r="Q1172" s="38"/>
      <c r="R1172" s="19"/>
      <c r="Y1172" s="31"/>
      <c r="Z1172" s="31"/>
      <c r="AC1172" s="31"/>
    </row>
    <row r="1173" spans="1:29" s="24" customFormat="1" ht="30" customHeight="1" x14ac:dyDescent="0.2">
      <c r="A1173" s="22" t="s">
        <v>1499</v>
      </c>
      <c r="B1173" s="38" t="s">
        <v>2373</v>
      </c>
      <c r="C1173" s="22" t="s">
        <v>53</v>
      </c>
      <c r="D1173" s="19"/>
      <c r="E1173" s="47">
        <v>43829</v>
      </c>
      <c r="F1173" s="47">
        <v>43830</v>
      </c>
      <c r="G1173" s="47">
        <v>43844</v>
      </c>
      <c r="H1173" s="47">
        <v>43858</v>
      </c>
      <c r="I1173" s="47">
        <v>43839</v>
      </c>
      <c r="J1173" s="61" t="s">
        <v>12</v>
      </c>
      <c r="K1173" s="21"/>
      <c r="L1173" s="48" t="s">
        <v>78</v>
      </c>
      <c r="M1173" s="21"/>
      <c r="N1173" s="22" t="s">
        <v>11</v>
      </c>
      <c r="O1173" s="19"/>
      <c r="P1173" s="22" t="s">
        <v>23</v>
      </c>
      <c r="Q1173" s="38"/>
      <c r="R1173" s="19"/>
      <c r="Y1173" s="31"/>
      <c r="Z1173" s="31"/>
      <c r="AC1173" s="31"/>
    </row>
    <row r="1174" spans="1:29" s="24" customFormat="1" ht="30" customHeight="1" x14ac:dyDescent="0.2">
      <c r="A1174" s="76" t="s">
        <v>1500</v>
      </c>
      <c r="B1174" s="82" t="s">
        <v>2516</v>
      </c>
      <c r="C1174" s="76" t="s">
        <v>53</v>
      </c>
      <c r="D1174" s="19"/>
      <c r="E1174" s="77">
        <v>43830</v>
      </c>
      <c r="F1174" s="77">
        <v>43832</v>
      </c>
      <c r="G1174" s="77">
        <v>43845</v>
      </c>
      <c r="H1174" s="77">
        <v>43859</v>
      </c>
      <c r="I1174" s="77">
        <v>43839</v>
      </c>
      <c r="J1174" s="71" t="s">
        <v>12</v>
      </c>
      <c r="K1174" s="21"/>
      <c r="L1174" s="143" t="s">
        <v>78</v>
      </c>
      <c r="M1174" s="21"/>
      <c r="N1174" s="76" t="s">
        <v>10</v>
      </c>
      <c r="O1174" s="19"/>
      <c r="P1174" s="76"/>
      <c r="Q1174" s="82"/>
      <c r="R1174" s="19"/>
      <c r="Y1174" s="31"/>
      <c r="Z1174" s="31"/>
      <c r="AC1174" s="31"/>
    </row>
    <row r="1175" spans="1:29" s="24" customFormat="1" ht="30" customHeight="1" x14ac:dyDescent="0.2">
      <c r="A1175" s="139"/>
      <c r="B1175" s="140"/>
      <c r="C1175" s="139"/>
      <c r="D1175" s="139"/>
      <c r="E1175" s="141"/>
      <c r="F1175" s="141"/>
      <c r="G1175" s="141"/>
      <c r="H1175" s="141"/>
      <c r="I1175" s="141"/>
      <c r="J1175" s="65"/>
      <c r="K1175" s="142"/>
      <c r="L1175" s="142"/>
      <c r="M1175" s="142"/>
      <c r="N1175" s="139"/>
      <c r="O1175" s="139"/>
      <c r="P1175" s="139"/>
      <c r="Q1175" s="140"/>
      <c r="R1175" s="23"/>
      <c r="Y1175" s="31"/>
      <c r="Z1175" s="31"/>
      <c r="AC1175" s="31"/>
    </row>
    <row r="1176" spans="1:29" s="24" customFormat="1" ht="30" customHeight="1" x14ac:dyDescent="0.2">
      <c r="A1176" s="139"/>
      <c r="B1176" s="140"/>
      <c r="C1176" s="139"/>
      <c r="D1176" s="139"/>
      <c r="E1176" s="141"/>
      <c r="F1176" s="141"/>
      <c r="G1176" s="141"/>
      <c r="H1176" s="141"/>
      <c r="I1176" s="141"/>
      <c r="J1176" s="65"/>
      <c r="K1176" s="142"/>
      <c r="L1176" s="142"/>
      <c r="M1176" s="142"/>
      <c r="N1176" s="139"/>
      <c r="O1176" s="139"/>
      <c r="P1176" s="139"/>
      <c r="Q1176" s="140"/>
      <c r="R1176" s="23"/>
      <c r="Y1176" s="31"/>
      <c r="Z1176" s="31"/>
      <c r="AC1176" s="31"/>
    </row>
    <row r="1177" spans="1:29" s="24" customFormat="1" ht="30" customHeight="1" x14ac:dyDescent="0.2">
      <c r="A1177" s="139"/>
      <c r="B1177" s="140"/>
      <c r="C1177" s="139"/>
      <c r="D1177" s="139"/>
      <c r="E1177" s="141"/>
      <c r="F1177" s="141"/>
      <c r="G1177" s="141"/>
      <c r="H1177" s="141"/>
      <c r="I1177" s="141"/>
      <c r="J1177" s="65"/>
      <c r="K1177" s="142"/>
      <c r="L1177" s="142"/>
      <c r="M1177" s="142"/>
      <c r="N1177" s="139"/>
      <c r="O1177" s="139"/>
      <c r="P1177" s="139"/>
      <c r="Q1177" s="140"/>
      <c r="R1177" s="23"/>
      <c r="Y1177" s="31"/>
      <c r="Z1177" s="31"/>
      <c r="AC1177" s="31"/>
    </row>
    <row r="1178" spans="1:29" s="24" customFormat="1" ht="30" customHeight="1" x14ac:dyDescent="0.2">
      <c r="A1178" s="139"/>
      <c r="B1178" s="140"/>
      <c r="C1178" s="139"/>
      <c r="D1178" s="139"/>
      <c r="E1178" s="141"/>
      <c r="F1178" s="141"/>
      <c r="G1178" s="141"/>
      <c r="H1178" s="141"/>
      <c r="I1178" s="141"/>
      <c r="J1178" s="65"/>
      <c r="K1178" s="142"/>
      <c r="L1178" s="142"/>
      <c r="M1178" s="142"/>
      <c r="N1178" s="139"/>
      <c r="O1178" s="139"/>
      <c r="P1178" s="139"/>
      <c r="Q1178" s="140"/>
      <c r="R1178" s="23"/>
      <c r="Y1178" s="31"/>
      <c r="Z1178" s="31"/>
      <c r="AC1178" s="31"/>
    </row>
    <row r="1179" spans="1:29" s="24" customFormat="1" ht="30" customHeight="1" x14ac:dyDescent="0.2">
      <c r="A1179" s="139"/>
      <c r="B1179" s="140"/>
      <c r="C1179" s="139"/>
      <c r="D1179" s="139"/>
      <c r="E1179" s="141"/>
      <c r="F1179" s="141"/>
      <c r="G1179" s="141"/>
      <c r="H1179" s="141"/>
      <c r="I1179" s="141"/>
      <c r="J1179" s="65"/>
      <c r="K1179" s="142"/>
      <c r="L1179" s="142"/>
      <c r="M1179" s="142"/>
      <c r="N1179" s="139"/>
      <c r="O1179" s="139"/>
      <c r="P1179" s="139"/>
      <c r="Q1179" s="140"/>
      <c r="R1179" s="23"/>
      <c r="Y1179" s="31"/>
      <c r="Z1179" s="31"/>
      <c r="AC1179" s="31"/>
    </row>
    <row r="1180" spans="1:29" s="24" customFormat="1" ht="30" customHeight="1" x14ac:dyDescent="0.2">
      <c r="A1180" s="139"/>
      <c r="B1180" s="140"/>
      <c r="C1180" s="139"/>
      <c r="D1180" s="139"/>
      <c r="E1180" s="141"/>
      <c r="F1180" s="141"/>
      <c r="G1180" s="141"/>
      <c r="H1180" s="141"/>
      <c r="I1180" s="141"/>
      <c r="J1180" s="65"/>
      <c r="K1180" s="142"/>
      <c r="L1180" s="142"/>
      <c r="M1180" s="142"/>
      <c r="N1180" s="139"/>
      <c r="O1180" s="139"/>
      <c r="P1180" s="139"/>
      <c r="Q1180" s="140"/>
      <c r="R1180" s="23"/>
      <c r="Y1180" s="31"/>
      <c r="Z1180" s="31"/>
      <c r="AC1180" s="31"/>
    </row>
    <row r="1181" spans="1:29" s="24" customFormat="1" ht="30" customHeight="1" x14ac:dyDescent="0.2">
      <c r="A1181" s="139"/>
      <c r="B1181" s="140"/>
      <c r="C1181" s="139"/>
      <c r="D1181" s="139"/>
      <c r="E1181" s="141"/>
      <c r="F1181" s="141"/>
      <c r="G1181" s="141"/>
      <c r="H1181" s="141"/>
      <c r="I1181" s="141"/>
      <c r="J1181" s="65"/>
      <c r="K1181" s="142"/>
      <c r="L1181" s="142"/>
      <c r="M1181" s="142"/>
      <c r="N1181" s="139"/>
      <c r="O1181" s="139"/>
      <c r="P1181" s="139"/>
      <c r="Q1181" s="140"/>
      <c r="R1181" s="23"/>
      <c r="Y1181" s="31"/>
      <c r="Z1181" s="31"/>
      <c r="AC1181" s="31"/>
    </row>
    <row r="1182" spans="1:29" s="24" customFormat="1" ht="30" customHeight="1" x14ac:dyDescent="0.2">
      <c r="A1182" s="139"/>
      <c r="B1182" s="140"/>
      <c r="C1182" s="139"/>
      <c r="D1182" s="139"/>
      <c r="E1182" s="141"/>
      <c r="F1182" s="141"/>
      <c r="G1182" s="141"/>
      <c r="H1182" s="141"/>
      <c r="I1182" s="141"/>
      <c r="J1182" s="65"/>
      <c r="K1182" s="142"/>
      <c r="L1182" s="142"/>
      <c r="M1182" s="142"/>
      <c r="N1182" s="139"/>
      <c r="O1182" s="139"/>
      <c r="P1182" s="139"/>
      <c r="Q1182" s="140"/>
      <c r="R1182" s="23"/>
      <c r="Y1182" s="31"/>
      <c r="Z1182" s="31"/>
      <c r="AC1182" s="31"/>
    </row>
    <row r="1183" spans="1:29" s="24" customFormat="1" ht="30" customHeight="1" x14ac:dyDescent="0.2">
      <c r="A1183" s="139"/>
      <c r="B1183" s="140"/>
      <c r="C1183" s="139"/>
      <c r="D1183" s="139"/>
      <c r="E1183" s="141"/>
      <c r="F1183" s="141"/>
      <c r="G1183" s="141"/>
      <c r="H1183" s="141"/>
      <c r="I1183" s="141"/>
      <c r="J1183" s="65"/>
      <c r="K1183" s="142"/>
      <c r="L1183" s="142"/>
      <c r="M1183" s="142"/>
      <c r="N1183" s="139"/>
      <c r="O1183" s="139"/>
      <c r="P1183" s="139"/>
      <c r="Q1183" s="140"/>
      <c r="R1183" s="23"/>
      <c r="Y1183" s="31"/>
      <c r="Z1183" s="31"/>
      <c r="AC1183" s="31"/>
    </row>
    <row r="1184" spans="1:29" s="24" customFormat="1" ht="30" customHeight="1" x14ac:dyDescent="0.2">
      <c r="A1184" s="139"/>
      <c r="B1184" s="140"/>
      <c r="C1184" s="139"/>
      <c r="D1184" s="139"/>
      <c r="E1184" s="141"/>
      <c r="F1184" s="141"/>
      <c r="G1184" s="141"/>
      <c r="H1184" s="141"/>
      <c r="I1184" s="141"/>
      <c r="J1184" s="65"/>
      <c r="K1184" s="142"/>
      <c r="L1184" s="142"/>
      <c r="M1184" s="142"/>
      <c r="N1184" s="139"/>
      <c r="O1184" s="139"/>
      <c r="P1184" s="139"/>
      <c r="Q1184" s="140"/>
      <c r="R1184" s="23"/>
      <c r="Y1184" s="31"/>
      <c r="Z1184" s="31"/>
      <c r="AC1184" s="31"/>
    </row>
    <row r="1185" spans="1:29" s="24" customFormat="1" ht="30" customHeight="1" x14ac:dyDescent="0.2">
      <c r="A1185" s="139"/>
      <c r="B1185" s="140"/>
      <c r="C1185" s="139"/>
      <c r="D1185" s="139"/>
      <c r="E1185" s="141"/>
      <c r="F1185" s="141"/>
      <c r="G1185" s="141"/>
      <c r="H1185" s="141"/>
      <c r="I1185" s="141"/>
      <c r="J1185" s="65"/>
      <c r="K1185" s="142"/>
      <c r="L1185" s="142"/>
      <c r="M1185" s="142"/>
      <c r="N1185" s="139"/>
      <c r="O1185" s="139"/>
      <c r="P1185" s="139"/>
      <c r="Q1185" s="140"/>
      <c r="R1185" s="23"/>
      <c r="Y1185" s="31"/>
      <c r="Z1185" s="31"/>
      <c r="AC1185" s="31"/>
    </row>
    <row r="1186" spans="1:29" s="24" customFormat="1" ht="30" customHeight="1" x14ac:dyDescent="0.2">
      <c r="A1186" s="139"/>
      <c r="B1186" s="140"/>
      <c r="C1186" s="139"/>
      <c r="D1186" s="139"/>
      <c r="E1186" s="141"/>
      <c r="F1186" s="141"/>
      <c r="G1186" s="141"/>
      <c r="H1186" s="141"/>
      <c r="I1186" s="141"/>
      <c r="J1186" s="65"/>
      <c r="K1186" s="142"/>
      <c r="L1186" s="142"/>
      <c r="M1186" s="142"/>
      <c r="N1186" s="139"/>
      <c r="O1186" s="139"/>
      <c r="P1186" s="139"/>
      <c r="Q1186" s="140"/>
      <c r="R1186" s="23"/>
      <c r="Y1186" s="31"/>
      <c r="Z1186" s="31"/>
      <c r="AC1186" s="31"/>
    </row>
    <row r="1187" spans="1:29" s="24" customFormat="1" ht="30" customHeight="1" x14ac:dyDescent="0.2">
      <c r="A1187" s="139"/>
      <c r="B1187" s="140"/>
      <c r="C1187" s="139"/>
      <c r="D1187" s="139"/>
      <c r="E1187" s="141"/>
      <c r="F1187" s="141"/>
      <c r="G1187" s="141"/>
      <c r="H1187" s="141"/>
      <c r="I1187" s="141"/>
      <c r="J1187" s="65"/>
      <c r="K1187" s="142"/>
      <c r="L1187" s="142"/>
      <c r="M1187" s="142"/>
      <c r="N1187" s="139"/>
      <c r="O1187" s="139"/>
      <c r="P1187" s="139"/>
      <c r="Q1187" s="140"/>
      <c r="R1187" s="23"/>
      <c r="Y1187" s="31"/>
      <c r="Z1187" s="31"/>
      <c r="AC1187" s="31"/>
    </row>
    <row r="1188" spans="1:29" s="24" customFormat="1" ht="30" customHeight="1" x14ac:dyDescent="0.2">
      <c r="A1188" s="139"/>
      <c r="B1188" s="140"/>
      <c r="C1188" s="139"/>
      <c r="D1188" s="139"/>
      <c r="E1188" s="141"/>
      <c r="F1188" s="141"/>
      <c r="G1188" s="141"/>
      <c r="H1188" s="141"/>
      <c r="I1188" s="141"/>
      <c r="J1188" s="65"/>
      <c r="K1188" s="142"/>
      <c r="L1188" s="142"/>
      <c r="M1188" s="142"/>
      <c r="N1188" s="139"/>
      <c r="O1188" s="139"/>
      <c r="P1188" s="139"/>
      <c r="Q1188" s="140"/>
      <c r="R1188" s="23"/>
      <c r="Y1188" s="31"/>
      <c r="Z1188" s="31"/>
      <c r="AC1188" s="31"/>
    </row>
    <row r="1189" spans="1:29" s="24" customFormat="1" ht="30" customHeight="1" x14ac:dyDescent="0.2">
      <c r="A1189" s="139"/>
      <c r="B1189" s="140"/>
      <c r="C1189" s="139"/>
      <c r="D1189" s="139"/>
      <c r="E1189" s="141"/>
      <c r="F1189" s="141"/>
      <c r="G1189" s="141"/>
      <c r="H1189" s="141"/>
      <c r="I1189" s="141"/>
      <c r="J1189" s="65"/>
      <c r="K1189" s="142"/>
      <c r="L1189" s="142"/>
      <c r="M1189" s="142"/>
      <c r="N1189" s="139"/>
      <c r="O1189" s="139"/>
      <c r="P1189" s="139"/>
      <c r="Q1189" s="140"/>
      <c r="R1189" s="23"/>
      <c r="Y1189" s="31"/>
      <c r="Z1189" s="31"/>
      <c r="AC1189" s="31"/>
    </row>
    <row r="1190" spans="1:29" s="24" customFormat="1" ht="30" customHeight="1" x14ac:dyDescent="0.2">
      <c r="A1190" s="139"/>
      <c r="B1190" s="140"/>
      <c r="C1190" s="139"/>
      <c r="D1190" s="139"/>
      <c r="E1190" s="141"/>
      <c r="F1190" s="141"/>
      <c r="G1190" s="141"/>
      <c r="H1190" s="141"/>
      <c r="I1190" s="141"/>
      <c r="J1190" s="65"/>
      <c r="K1190" s="142"/>
      <c r="L1190" s="142"/>
      <c r="M1190" s="142"/>
      <c r="N1190" s="139"/>
      <c r="O1190" s="139"/>
      <c r="P1190" s="139"/>
      <c r="Q1190" s="140"/>
      <c r="R1190" s="23"/>
      <c r="Y1190" s="31"/>
      <c r="Z1190" s="31"/>
      <c r="AC1190" s="31"/>
    </row>
    <row r="1191" spans="1:29" s="24" customFormat="1" ht="30" customHeight="1" x14ac:dyDescent="0.2">
      <c r="A1191" s="139"/>
      <c r="B1191" s="140"/>
      <c r="C1191" s="139"/>
      <c r="D1191" s="139"/>
      <c r="E1191" s="141"/>
      <c r="F1191" s="141"/>
      <c r="G1191" s="141"/>
      <c r="H1191" s="141"/>
      <c r="I1191" s="141"/>
      <c r="J1191" s="65"/>
      <c r="K1191" s="142"/>
      <c r="L1191" s="142"/>
      <c r="M1191" s="142"/>
      <c r="N1191" s="139"/>
      <c r="O1191" s="139"/>
      <c r="P1191" s="139"/>
      <c r="Q1191" s="140"/>
      <c r="R1191" s="23"/>
      <c r="Y1191" s="31"/>
      <c r="Z1191" s="31"/>
      <c r="AC1191" s="31"/>
    </row>
    <row r="1192" spans="1:29" s="24" customFormat="1" ht="30" customHeight="1" x14ac:dyDescent="0.2">
      <c r="A1192" s="139"/>
      <c r="B1192" s="140"/>
      <c r="C1192" s="139"/>
      <c r="D1192" s="139"/>
      <c r="E1192" s="141"/>
      <c r="F1192" s="141"/>
      <c r="G1192" s="141"/>
      <c r="H1192" s="141"/>
      <c r="I1192" s="141"/>
      <c r="J1192" s="65"/>
      <c r="K1192" s="142"/>
      <c r="L1192" s="142"/>
      <c r="M1192" s="142"/>
      <c r="N1192" s="139"/>
      <c r="O1192" s="139"/>
      <c r="P1192" s="139"/>
      <c r="Q1192" s="140"/>
      <c r="R1192" s="23"/>
      <c r="Y1192" s="31"/>
      <c r="Z1192" s="31"/>
      <c r="AC1192" s="31"/>
    </row>
    <row r="1193" spans="1:29" s="24" customFormat="1" ht="30" customHeight="1" x14ac:dyDescent="0.2">
      <c r="A1193" s="139"/>
      <c r="B1193" s="140"/>
      <c r="C1193" s="139"/>
      <c r="D1193" s="139"/>
      <c r="E1193" s="141"/>
      <c r="F1193" s="141"/>
      <c r="G1193" s="141"/>
      <c r="H1193" s="141"/>
      <c r="I1193" s="141"/>
      <c r="J1193" s="65"/>
      <c r="K1193" s="142"/>
      <c r="L1193" s="142"/>
      <c r="M1193" s="142"/>
      <c r="N1193" s="139"/>
      <c r="O1193" s="139"/>
      <c r="P1193" s="139"/>
      <c r="Q1193" s="140"/>
      <c r="R1193" s="23"/>
      <c r="Y1193" s="31"/>
      <c r="Z1193" s="31"/>
      <c r="AC1193" s="31"/>
    </row>
    <row r="1194" spans="1:29" s="24" customFormat="1" ht="30" customHeight="1" x14ac:dyDescent="0.2">
      <c r="A1194" s="139"/>
      <c r="B1194" s="140"/>
      <c r="C1194" s="139"/>
      <c r="D1194" s="139"/>
      <c r="E1194" s="141"/>
      <c r="F1194" s="141"/>
      <c r="G1194" s="141"/>
      <c r="H1194" s="141"/>
      <c r="I1194" s="141"/>
      <c r="J1194" s="65"/>
      <c r="K1194" s="142"/>
      <c r="L1194" s="142"/>
      <c r="M1194" s="142"/>
      <c r="N1194" s="139"/>
      <c r="O1194" s="139"/>
      <c r="P1194" s="139"/>
      <c r="Q1194" s="140"/>
      <c r="R1194" s="23"/>
      <c r="Y1194" s="31"/>
      <c r="Z1194" s="31"/>
      <c r="AC1194" s="31"/>
    </row>
    <row r="1195" spans="1:29" s="24" customFormat="1" ht="30" customHeight="1" x14ac:dyDescent="0.2">
      <c r="A1195" s="139"/>
      <c r="B1195" s="140"/>
      <c r="C1195" s="139"/>
      <c r="D1195" s="139"/>
      <c r="E1195" s="141"/>
      <c r="F1195" s="141"/>
      <c r="G1195" s="141"/>
      <c r="H1195" s="141"/>
      <c r="I1195" s="141"/>
      <c r="J1195" s="65"/>
      <c r="K1195" s="142"/>
      <c r="L1195" s="142"/>
      <c r="M1195" s="142"/>
      <c r="N1195" s="139"/>
      <c r="O1195" s="139"/>
      <c r="P1195" s="139"/>
      <c r="Q1195" s="140"/>
      <c r="R1195" s="23"/>
      <c r="Y1195" s="31"/>
      <c r="Z1195" s="31"/>
      <c r="AC1195" s="31"/>
    </row>
    <row r="1196" spans="1:29" s="24" customFormat="1" ht="30" customHeight="1" x14ac:dyDescent="0.2">
      <c r="A1196" s="139"/>
      <c r="B1196" s="140"/>
      <c r="C1196" s="139"/>
      <c r="D1196" s="139"/>
      <c r="E1196" s="141"/>
      <c r="F1196" s="141"/>
      <c r="G1196" s="141"/>
      <c r="H1196" s="141"/>
      <c r="I1196" s="141"/>
      <c r="J1196" s="65"/>
      <c r="K1196" s="142"/>
      <c r="L1196" s="142"/>
      <c r="M1196" s="142"/>
      <c r="N1196" s="139"/>
      <c r="O1196" s="139"/>
      <c r="P1196" s="139"/>
      <c r="Q1196" s="140"/>
      <c r="R1196" s="23"/>
      <c r="Y1196" s="31"/>
      <c r="Z1196" s="31"/>
      <c r="AC1196" s="31"/>
    </row>
    <row r="1197" spans="1:29" s="24" customFormat="1" ht="30" customHeight="1" x14ac:dyDescent="0.2">
      <c r="A1197" s="139"/>
      <c r="B1197" s="140"/>
      <c r="C1197" s="139"/>
      <c r="D1197" s="139"/>
      <c r="E1197" s="141"/>
      <c r="F1197" s="141"/>
      <c r="G1197" s="141"/>
      <c r="H1197" s="141"/>
      <c r="I1197" s="141"/>
      <c r="J1197" s="65"/>
      <c r="K1197" s="142"/>
      <c r="L1197" s="142"/>
      <c r="M1197" s="142"/>
      <c r="N1197" s="139"/>
      <c r="O1197" s="139"/>
      <c r="P1197" s="139"/>
      <c r="Q1197" s="140"/>
      <c r="R1197" s="23"/>
      <c r="Y1197" s="31"/>
      <c r="Z1197" s="31"/>
      <c r="AC1197" s="31"/>
    </row>
    <row r="1198" spans="1:29" s="24" customFormat="1" ht="30" customHeight="1" x14ac:dyDescent="0.2">
      <c r="A1198" s="139"/>
      <c r="B1198" s="140"/>
      <c r="C1198" s="139"/>
      <c r="D1198" s="139"/>
      <c r="E1198" s="141"/>
      <c r="F1198" s="141"/>
      <c r="G1198" s="141"/>
      <c r="H1198" s="141"/>
      <c r="I1198" s="141"/>
      <c r="J1198" s="65"/>
      <c r="K1198" s="142"/>
      <c r="L1198" s="142"/>
      <c r="M1198" s="142"/>
      <c r="N1198" s="139"/>
      <c r="O1198" s="139"/>
      <c r="P1198" s="139"/>
      <c r="Q1198" s="140"/>
      <c r="R1198" s="23"/>
      <c r="Y1198" s="31"/>
      <c r="Z1198" s="31"/>
      <c r="AC1198" s="31"/>
    </row>
    <row r="1199" spans="1:29" s="24" customFormat="1" ht="30" customHeight="1" x14ac:dyDescent="0.2">
      <c r="A1199" s="139"/>
      <c r="B1199" s="140"/>
      <c r="C1199" s="139"/>
      <c r="D1199" s="139"/>
      <c r="E1199" s="141"/>
      <c r="F1199" s="141"/>
      <c r="G1199" s="141"/>
      <c r="H1199" s="141"/>
      <c r="I1199" s="141"/>
      <c r="J1199" s="65"/>
      <c r="K1199" s="142"/>
      <c r="L1199" s="142"/>
      <c r="M1199" s="142"/>
      <c r="N1199" s="139"/>
      <c r="O1199" s="139"/>
      <c r="P1199" s="139"/>
      <c r="Q1199" s="140"/>
      <c r="R1199" s="23"/>
      <c r="Y1199" s="31"/>
      <c r="Z1199" s="31"/>
      <c r="AC1199" s="31"/>
    </row>
    <row r="1200" spans="1:29" s="24" customFormat="1" ht="30" customHeight="1" x14ac:dyDescent="0.2">
      <c r="A1200" s="139"/>
      <c r="B1200" s="140"/>
      <c r="C1200" s="139"/>
      <c r="D1200" s="139"/>
      <c r="E1200" s="141"/>
      <c r="F1200" s="141"/>
      <c r="G1200" s="141"/>
      <c r="H1200" s="141"/>
      <c r="I1200" s="141"/>
      <c r="J1200" s="65"/>
      <c r="K1200" s="142"/>
      <c r="L1200" s="142"/>
      <c r="M1200" s="142"/>
      <c r="N1200" s="139"/>
      <c r="O1200" s="139"/>
      <c r="P1200" s="139"/>
      <c r="Q1200" s="140"/>
      <c r="R1200" s="23"/>
      <c r="Y1200" s="31"/>
      <c r="Z1200" s="31"/>
      <c r="AC1200" s="31"/>
    </row>
    <row r="1201" spans="1:29" s="24" customFormat="1" ht="30" customHeight="1" x14ac:dyDescent="0.2">
      <c r="A1201" s="139"/>
      <c r="B1201" s="140"/>
      <c r="C1201" s="139"/>
      <c r="D1201" s="139"/>
      <c r="E1201" s="141"/>
      <c r="F1201" s="141"/>
      <c r="G1201" s="141"/>
      <c r="H1201" s="141"/>
      <c r="I1201" s="141"/>
      <c r="J1201" s="65"/>
      <c r="K1201" s="142"/>
      <c r="L1201" s="142"/>
      <c r="M1201" s="142"/>
      <c r="N1201" s="139"/>
      <c r="O1201" s="139"/>
      <c r="P1201" s="139"/>
      <c r="Q1201" s="140"/>
      <c r="R1201" s="23"/>
      <c r="Y1201" s="31"/>
      <c r="Z1201" s="31"/>
      <c r="AC1201" s="31"/>
    </row>
    <row r="1202" spans="1:29" s="24" customFormat="1" ht="30" customHeight="1" x14ac:dyDescent="0.2">
      <c r="A1202" s="139"/>
      <c r="B1202" s="140"/>
      <c r="C1202" s="139"/>
      <c r="D1202" s="139"/>
      <c r="E1202" s="141"/>
      <c r="F1202" s="141"/>
      <c r="G1202" s="141"/>
      <c r="H1202" s="141"/>
      <c r="I1202" s="141"/>
      <c r="J1202" s="65"/>
      <c r="K1202" s="142"/>
      <c r="L1202" s="142"/>
      <c r="M1202" s="142"/>
      <c r="N1202" s="139"/>
      <c r="O1202" s="139"/>
      <c r="P1202" s="139"/>
      <c r="Q1202" s="140"/>
      <c r="R1202" s="23"/>
      <c r="Y1202" s="31"/>
      <c r="Z1202" s="31"/>
      <c r="AC1202" s="31"/>
    </row>
    <row r="1203" spans="1:29" s="24" customFormat="1" ht="30" customHeight="1" x14ac:dyDescent="0.2">
      <c r="A1203" s="139"/>
      <c r="B1203" s="140"/>
      <c r="C1203" s="139"/>
      <c r="D1203" s="139"/>
      <c r="E1203" s="141"/>
      <c r="F1203" s="141"/>
      <c r="G1203" s="141"/>
      <c r="H1203" s="141"/>
      <c r="I1203" s="141"/>
      <c r="J1203" s="65"/>
      <c r="K1203" s="142"/>
      <c r="L1203" s="142"/>
      <c r="M1203" s="142"/>
      <c r="N1203" s="139"/>
      <c r="O1203" s="139"/>
      <c r="P1203" s="139"/>
      <c r="Q1203" s="140"/>
      <c r="R1203" s="23"/>
      <c r="Y1203" s="31"/>
      <c r="Z1203" s="31"/>
      <c r="AC1203" s="31"/>
    </row>
    <row r="1204" spans="1:29" s="24" customFormat="1" ht="30" customHeight="1" x14ac:dyDescent="0.2">
      <c r="A1204" s="139"/>
      <c r="B1204" s="140"/>
      <c r="C1204" s="139"/>
      <c r="D1204" s="139"/>
      <c r="E1204" s="141"/>
      <c r="F1204" s="141"/>
      <c r="G1204" s="141"/>
      <c r="H1204" s="141"/>
      <c r="I1204" s="141"/>
      <c r="J1204" s="65"/>
      <c r="K1204" s="142"/>
      <c r="L1204" s="142"/>
      <c r="M1204" s="142"/>
      <c r="N1204" s="139"/>
      <c r="O1204" s="139"/>
      <c r="P1204" s="139"/>
      <c r="Q1204" s="140"/>
      <c r="R1204" s="23"/>
      <c r="Y1204" s="31"/>
      <c r="Z1204" s="31"/>
      <c r="AC1204" s="31"/>
    </row>
    <row r="1205" spans="1:29" s="24" customFormat="1" ht="30" customHeight="1" x14ac:dyDescent="0.2">
      <c r="A1205" s="139"/>
      <c r="B1205" s="140"/>
      <c r="C1205" s="139"/>
      <c r="D1205" s="139"/>
      <c r="E1205" s="141"/>
      <c r="F1205" s="141"/>
      <c r="G1205" s="141"/>
      <c r="H1205" s="141"/>
      <c r="I1205" s="141"/>
      <c r="J1205" s="65"/>
      <c r="K1205" s="142"/>
      <c r="L1205" s="142"/>
      <c r="M1205" s="142"/>
      <c r="N1205" s="139"/>
      <c r="O1205" s="139"/>
      <c r="P1205" s="139"/>
      <c r="Q1205" s="140"/>
      <c r="R1205" s="23"/>
      <c r="Y1205" s="31"/>
      <c r="Z1205" s="31"/>
      <c r="AC1205" s="31"/>
    </row>
    <row r="1206" spans="1:29" s="24" customFormat="1" ht="30" customHeight="1" x14ac:dyDescent="0.2">
      <c r="A1206" s="139"/>
      <c r="B1206" s="140"/>
      <c r="C1206" s="139"/>
      <c r="D1206" s="139"/>
      <c r="E1206" s="141"/>
      <c r="F1206" s="141"/>
      <c r="G1206" s="141"/>
      <c r="H1206" s="141"/>
      <c r="I1206" s="141"/>
      <c r="J1206" s="65"/>
      <c r="K1206" s="142"/>
      <c r="L1206" s="142"/>
      <c r="M1206" s="142"/>
      <c r="N1206" s="139"/>
      <c r="O1206" s="139"/>
      <c r="P1206" s="139"/>
      <c r="Q1206" s="140"/>
      <c r="R1206" s="23"/>
      <c r="Y1206" s="31"/>
      <c r="Z1206" s="31"/>
      <c r="AC1206" s="31"/>
    </row>
    <row r="1207" spans="1:29" s="24" customFormat="1" ht="30" customHeight="1" x14ac:dyDescent="0.2">
      <c r="A1207" s="139"/>
      <c r="B1207" s="140"/>
      <c r="C1207" s="139"/>
      <c r="D1207" s="139"/>
      <c r="E1207" s="141"/>
      <c r="F1207" s="141"/>
      <c r="G1207" s="141"/>
      <c r="H1207" s="141"/>
      <c r="I1207" s="141"/>
      <c r="J1207" s="65"/>
      <c r="K1207" s="142"/>
      <c r="L1207" s="142"/>
      <c r="M1207" s="142"/>
      <c r="N1207" s="139"/>
      <c r="O1207" s="139"/>
      <c r="P1207" s="139"/>
      <c r="Q1207" s="140"/>
      <c r="R1207" s="23"/>
      <c r="Y1207" s="31"/>
      <c r="Z1207" s="31"/>
      <c r="AC1207" s="31"/>
    </row>
    <row r="1208" spans="1:29" s="24" customFormat="1" ht="30" customHeight="1" x14ac:dyDescent="0.2">
      <c r="A1208" s="139"/>
      <c r="B1208" s="140"/>
      <c r="C1208" s="139"/>
      <c r="D1208" s="139"/>
      <c r="E1208" s="141"/>
      <c r="F1208" s="141"/>
      <c r="G1208" s="141"/>
      <c r="H1208" s="141"/>
      <c r="I1208" s="141"/>
      <c r="J1208" s="65"/>
      <c r="K1208" s="142"/>
      <c r="L1208" s="142"/>
      <c r="M1208" s="142"/>
      <c r="N1208" s="139"/>
      <c r="O1208" s="139"/>
      <c r="P1208" s="139"/>
      <c r="Q1208" s="140"/>
      <c r="R1208" s="23"/>
      <c r="Y1208" s="31"/>
      <c r="Z1208" s="31"/>
      <c r="AC1208" s="31"/>
    </row>
    <row r="1209" spans="1:29" s="24" customFormat="1" ht="30" customHeight="1" x14ac:dyDescent="0.2">
      <c r="A1209" s="139"/>
      <c r="B1209" s="140"/>
      <c r="C1209" s="139"/>
      <c r="D1209" s="139"/>
      <c r="E1209" s="141"/>
      <c r="F1209" s="141"/>
      <c r="G1209" s="141"/>
      <c r="H1209" s="141"/>
      <c r="I1209" s="141"/>
      <c r="J1209" s="65"/>
      <c r="K1209" s="142"/>
      <c r="L1209" s="142"/>
      <c r="M1209" s="142"/>
      <c r="N1209" s="139"/>
      <c r="O1209" s="139"/>
      <c r="P1209" s="139"/>
      <c r="Q1209" s="140"/>
      <c r="R1209" s="23"/>
      <c r="Y1209" s="31"/>
      <c r="Z1209" s="31"/>
      <c r="AC1209" s="31"/>
    </row>
    <row r="1210" spans="1:29" s="24" customFormat="1" ht="30" customHeight="1" x14ac:dyDescent="0.2">
      <c r="A1210" s="139"/>
      <c r="B1210" s="140"/>
      <c r="C1210" s="139"/>
      <c r="D1210" s="139"/>
      <c r="E1210" s="141"/>
      <c r="F1210" s="141"/>
      <c r="G1210" s="141"/>
      <c r="H1210" s="141"/>
      <c r="I1210" s="141"/>
      <c r="J1210" s="65"/>
      <c r="K1210" s="142"/>
      <c r="L1210" s="142"/>
      <c r="M1210" s="142"/>
      <c r="N1210" s="139"/>
      <c r="O1210" s="139"/>
      <c r="P1210" s="139"/>
      <c r="Q1210" s="140"/>
      <c r="R1210" s="23"/>
      <c r="Y1210" s="31"/>
      <c r="Z1210" s="31"/>
      <c r="AC1210" s="31"/>
    </row>
    <row r="1211" spans="1:29" s="24" customFormat="1" ht="30" customHeight="1" x14ac:dyDescent="0.2">
      <c r="A1211" s="139"/>
      <c r="B1211" s="140"/>
      <c r="C1211" s="139"/>
      <c r="D1211" s="139"/>
      <c r="E1211" s="141"/>
      <c r="F1211" s="141"/>
      <c r="G1211" s="141"/>
      <c r="H1211" s="141"/>
      <c r="I1211" s="141"/>
      <c r="J1211" s="65"/>
      <c r="K1211" s="142"/>
      <c r="L1211" s="142"/>
      <c r="M1211" s="142"/>
      <c r="N1211" s="139"/>
      <c r="O1211" s="139"/>
      <c r="P1211" s="139"/>
      <c r="Q1211" s="140"/>
      <c r="R1211" s="23"/>
      <c r="Y1211" s="31"/>
      <c r="Z1211" s="31"/>
      <c r="AC1211" s="31"/>
    </row>
    <row r="1212" spans="1:29" s="24" customFormat="1" ht="30" customHeight="1" x14ac:dyDescent="0.2">
      <c r="A1212" s="139"/>
      <c r="B1212" s="140"/>
      <c r="C1212" s="139"/>
      <c r="D1212" s="139"/>
      <c r="E1212" s="141"/>
      <c r="F1212" s="141"/>
      <c r="G1212" s="141"/>
      <c r="H1212" s="141"/>
      <c r="I1212" s="141"/>
      <c r="J1212" s="65"/>
      <c r="K1212" s="142"/>
      <c r="L1212" s="142"/>
      <c r="M1212" s="142"/>
      <c r="N1212" s="139"/>
      <c r="O1212" s="139"/>
      <c r="P1212" s="139"/>
      <c r="Q1212" s="140"/>
      <c r="R1212" s="23"/>
      <c r="Y1212" s="31"/>
      <c r="Z1212" s="31"/>
      <c r="AC1212" s="31"/>
    </row>
    <row r="1213" spans="1:29" s="24" customFormat="1" ht="30" customHeight="1" x14ac:dyDescent="0.2">
      <c r="A1213" s="139"/>
      <c r="B1213" s="140"/>
      <c r="C1213" s="139"/>
      <c r="D1213" s="139"/>
      <c r="E1213" s="141"/>
      <c r="F1213" s="141"/>
      <c r="G1213" s="141"/>
      <c r="H1213" s="141"/>
      <c r="I1213" s="141"/>
      <c r="J1213" s="65"/>
      <c r="K1213" s="142"/>
      <c r="L1213" s="142"/>
      <c r="M1213" s="142"/>
      <c r="N1213" s="139"/>
      <c r="O1213" s="139"/>
      <c r="P1213" s="139"/>
      <c r="Q1213" s="140"/>
      <c r="R1213" s="23"/>
      <c r="Y1213" s="31"/>
      <c r="Z1213" s="31"/>
      <c r="AC1213" s="31"/>
    </row>
    <row r="1214" spans="1:29" s="24" customFormat="1" ht="30" customHeight="1" x14ac:dyDescent="0.2">
      <c r="A1214" s="139"/>
      <c r="B1214" s="140"/>
      <c r="C1214" s="139"/>
      <c r="D1214" s="139"/>
      <c r="E1214" s="141"/>
      <c r="F1214" s="141"/>
      <c r="G1214" s="141"/>
      <c r="H1214" s="141"/>
      <c r="I1214" s="141"/>
      <c r="J1214" s="65"/>
      <c r="K1214" s="142"/>
      <c r="L1214" s="142"/>
      <c r="M1214" s="142"/>
      <c r="N1214" s="139"/>
      <c r="O1214" s="139"/>
      <c r="P1214" s="139"/>
      <c r="Q1214" s="140"/>
      <c r="R1214" s="23"/>
      <c r="Y1214" s="31"/>
      <c r="Z1214" s="31"/>
      <c r="AC1214" s="31"/>
    </row>
    <row r="1215" spans="1:29" s="24" customFormat="1" ht="30" customHeight="1" x14ac:dyDescent="0.2">
      <c r="A1215" s="139"/>
      <c r="B1215" s="140"/>
      <c r="C1215" s="139"/>
      <c r="D1215" s="139"/>
      <c r="E1215" s="141"/>
      <c r="F1215" s="141"/>
      <c r="G1215" s="141"/>
      <c r="H1215" s="141"/>
      <c r="I1215" s="141"/>
      <c r="J1215" s="65"/>
      <c r="K1215" s="142"/>
      <c r="L1215" s="142"/>
      <c r="M1215" s="142"/>
      <c r="N1215" s="139"/>
      <c r="O1215" s="139"/>
      <c r="P1215" s="139"/>
      <c r="Q1215" s="140"/>
      <c r="R1215" s="23"/>
      <c r="Y1215" s="31"/>
      <c r="Z1215" s="31"/>
      <c r="AC1215" s="31"/>
    </row>
    <row r="1216" spans="1:29" s="24" customFormat="1" ht="30" customHeight="1" x14ac:dyDescent="0.2">
      <c r="A1216" s="139"/>
      <c r="B1216" s="140"/>
      <c r="C1216" s="139"/>
      <c r="D1216" s="139"/>
      <c r="E1216" s="141"/>
      <c r="F1216" s="141"/>
      <c r="G1216" s="141"/>
      <c r="H1216" s="141"/>
      <c r="I1216" s="141"/>
      <c r="J1216" s="65"/>
      <c r="K1216" s="142"/>
      <c r="L1216" s="142"/>
      <c r="M1216" s="142"/>
      <c r="N1216" s="139"/>
      <c r="O1216" s="139"/>
      <c r="P1216" s="139"/>
      <c r="Q1216" s="140"/>
      <c r="R1216" s="23"/>
      <c r="Y1216" s="31"/>
      <c r="Z1216" s="31"/>
      <c r="AC1216" s="31"/>
    </row>
    <row r="1217" spans="1:29" s="24" customFormat="1" ht="30" customHeight="1" x14ac:dyDescent="0.2">
      <c r="A1217" s="139"/>
      <c r="B1217" s="140"/>
      <c r="C1217" s="139"/>
      <c r="D1217" s="139"/>
      <c r="E1217" s="141"/>
      <c r="F1217" s="141"/>
      <c r="G1217" s="141"/>
      <c r="H1217" s="141"/>
      <c r="I1217" s="141"/>
      <c r="J1217" s="65"/>
      <c r="K1217" s="142"/>
      <c r="L1217" s="142"/>
      <c r="M1217" s="142"/>
      <c r="N1217" s="139"/>
      <c r="O1217" s="139"/>
      <c r="P1217" s="139"/>
      <c r="Q1217" s="140"/>
      <c r="R1217" s="23"/>
      <c r="Y1217" s="31"/>
      <c r="Z1217" s="31"/>
      <c r="AC1217" s="31"/>
    </row>
    <row r="1218" spans="1:29" s="24" customFormat="1" ht="30" customHeight="1" x14ac:dyDescent="0.2">
      <c r="A1218" s="139"/>
      <c r="B1218" s="140"/>
      <c r="C1218" s="139"/>
      <c r="D1218" s="139"/>
      <c r="E1218" s="141"/>
      <c r="F1218" s="141"/>
      <c r="G1218" s="141"/>
      <c r="H1218" s="141"/>
      <c r="I1218" s="141"/>
      <c r="J1218" s="65"/>
      <c r="K1218" s="142"/>
      <c r="L1218" s="142"/>
      <c r="M1218" s="142"/>
      <c r="N1218" s="139"/>
      <c r="O1218" s="139"/>
      <c r="P1218" s="139"/>
      <c r="Q1218" s="140"/>
      <c r="R1218" s="23"/>
      <c r="Y1218" s="31"/>
      <c r="Z1218" s="31"/>
      <c r="AC1218" s="31"/>
    </row>
    <row r="1219" spans="1:29" s="24" customFormat="1" ht="30" customHeight="1" x14ac:dyDescent="0.2">
      <c r="A1219" s="139"/>
      <c r="B1219" s="140"/>
      <c r="C1219" s="139"/>
      <c r="D1219" s="139"/>
      <c r="E1219" s="141"/>
      <c r="F1219" s="141"/>
      <c r="G1219" s="141"/>
      <c r="H1219" s="141"/>
      <c r="I1219" s="141"/>
      <c r="J1219" s="65"/>
      <c r="K1219" s="142"/>
      <c r="L1219" s="142"/>
      <c r="M1219" s="142"/>
      <c r="N1219" s="139"/>
      <c r="O1219" s="139"/>
      <c r="P1219" s="139"/>
      <c r="Q1219" s="140"/>
      <c r="R1219" s="23"/>
      <c r="Y1219" s="31"/>
      <c r="Z1219" s="31"/>
      <c r="AC1219" s="31"/>
    </row>
    <row r="1220" spans="1:29" s="24" customFormat="1" ht="30" customHeight="1" x14ac:dyDescent="0.2">
      <c r="A1220" s="139"/>
      <c r="B1220" s="140"/>
      <c r="C1220" s="139"/>
      <c r="D1220" s="139"/>
      <c r="E1220" s="141"/>
      <c r="F1220" s="141"/>
      <c r="G1220" s="141"/>
      <c r="H1220" s="141"/>
      <c r="I1220" s="141"/>
      <c r="J1220" s="65"/>
      <c r="K1220" s="142"/>
      <c r="L1220" s="142"/>
      <c r="M1220" s="142"/>
      <c r="N1220" s="139"/>
      <c r="O1220" s="139"/>
      <c r="P1220" s="139"/>
      <c r="Q1220" s="140"/>
      <c r="R1220" s="23"/>
      <c r="Y1220" s="31"/>
      <c r="Z1220" s="31"/>
      <c r="AC1220" s="31"/>
    </row>
    <row r="1221" spans="1:29" s="24" customFormat="1" ht="30" customHeight="1" x14ac:dyDescent="0.2">
      <c r="A1221" s="139"/>
      <c r="B1221" s="140"/>
      <c r="C1221" s="139"/>
      <c r="D1221" s="139"/>
      <c r="E1221" s="141"/>
      <c r="F1221" s="141"/>
      <c r="G1221" s="141"/>
      <c r="H1221" s="141"/>
      <c r="I1221" s="141"/>
      <c r="J1221" s="65"/>
      <c r="K1221" s="142"/>
      <c r="L1221" s="142"/>
      <c r="M1221" s="142"/>
      <c r="N1221" s="139"/>
      <c r="O1221" s="139"/>
      <c r="P1221" s="139"/>
      <c r="Q1221" s="140"/>
      <c r="R1221" s="23"/>
      <c r="Y1221" s="31"/>
      <c r="Z1221" s="31"/>
      <c r="AC1221" s="31"/>
    </row>
    <row r="1222" spans="1:29" s="24" customFormat="1" ht="30" customHeight="1" x14ac:dyDescent="0.2">
      <c r="A1222" s="139"/>
      <c r="B1222" s="140"/>
      <c r="C1222" s="139"/>
      <c r="D1222" s="139"/>
      <c r="E1222" s="141"/>
      <c r="F1222" s="141"/>
      <c r="G1222" s="141"/>
      <c r="H1222" s="141"/>
      <c r="I1222" s="141"/>
      <c r="J1222" s="65"/>
      <c r="K1222" s="142"/>
      <c r="L1222" s="142"/>
      <c r="M1222" s="142"/>
      <c r="N1222" s="139"/>
      <c r="O1222" s="139"/>
      <c r="P1222" s="139"/>
      <c r="Q1222" s="140"/>
      <c r="R1222" s="23"/>
      <c r="Y1222" s="31"/>
      <c r="Z1222" s="31"/>
      <c r="AC1222" s="31"/>
    </row>
    <row r="1223" spans="1:29" s="24" customFormat="1" ht="30" customHeight="1" x14ac:dyDescent="0.2">
      <c r="A1223" s="139"/>
      <c r="B1223" s="140"/>
      <c r="C1223" s="139"/>
      <c r="D1223" s="139"/>
      <c r="E1223" s="141"/>
      <c r="F1223" s="141"/>
      <c r="G1223" s="141"/>
      <c r="H1223" s="141"/>
      <c r="I1223" s="141"/>
      <c r="J1223" s="65"/>
      <c r="K1223" s="142"/>
      <c r="L1223" s="142"/>
      <c r="M1223" s="142"/>
      <c r="N1223" s="139"/>
      <c r="O1223" s="139"/>
      <c r="P1223" s="139"/>
      <c r="Q1223" s="140"/>
      <c r="R1223" s="23"/>
      <c r="Y1223" s="31"/>
      <c r="Z1223" s="31"/>
      <c r="AC1223" s="31"/>
    </row>
    <row r="1224" spans="1:29" s="24" customFormat="1" ht="30" customHeight="1" x14ac:dyDescent="0.2">
      <c r="A1224" s="139"/>
      <c r="B1224" s="140"/>
      <c r="C1224" s="139"/>
      <c r="D1224" s="139"/>
      <c r="E1224" s="141"/>
      <c r="F1224" s="141"/>
      <c r="G1224" s="141"/>
      <c r="H1224" s="141"/>
      <c r="I1224" s="141"/>
      <c r="J1224" s="65"/>
      <c r="K1224" s="142"/>
      <c r="L1224" s="142"/>
      <c r="M1224" s="142"/>
      <c r="N1224" s="139"/>
      <c r="O1224" s="139"/>
      <c r="P1224" s="139"/>
      <c r="Q1224" s="140"/>
      <c r="R1224" s="23"/>
      <c r="Y1224" s="31"/>
      <c r="Z1224" s="31"/>
      <c r="AC1224" s="31"/>
    </row>
    <row r="1225" spans="1:29" s="24" customFormat="1" ht="30" customHeight="1" x14ac:dyDescent="0.2">
      <c r="A1225" s="139"/>
      <c r="B1225" s="140"/>
      <c r="C1225" s="139"/>
      <c r="D1225" s="139"/>
      <c r="E1225" s="141"/>
      <c r="F1225" s="141"/>
      <c r="G1225" s="141"/>
      <c r="H1225" s="141"/>
      <c r="I1225" s="141"/>
      <c r="J1225" s="65"/>
      <c r="K1225" s="142"/>
      <c r="L1225" s="142"/>
      <c r="M1225" s="142"/>
      <c r="N1225" s="139"/>
      <c r="O1225" s="139"/>
      <c r="P1225" s="139"/>
      <c r="Q1225" s="140"/>
      <c r="R1225" s="23"/>
      <c r="Y1225" s="31"/>
      <c r="Z1225" s="31"/>
      <c r="AC1225" s="31"/>
    </row>
    <row r="1226" spans="1:29" s="24" customFormat="1" ht="30" customHeight="1" x14ac:dyDescent="0.2">
      <c r="A1226" s="139"/>
      <c r="B1226" s="140"/>
      <c r="C1226" s="139"/>
      <c r="D1226" s="139"/>
      <c r="E1226" s="141"/>
      <c r="F1226" s="141"/>
      <c r="G1226" s="141"/>
      <c r="H1226" s="141"/>
      <c r="I1226" s="141"/>
      <c r="J1226" s="65"/>
      <c r="K1226" s="142"/>
      <c r="L1226" s="142"/>
      <c r="M1226" s="142"/>
      <c r="N1226" s="139"/>
      <c r="O1226" s="139"/>
      <c r="P1226" s="139"/>
      <c r="Q1226" s="140"/>
      <c r="R1226" s="23"/>
      <c r="Y1226" s="31"/>
      <c r="Z1226" s="31"/>
      <c r="AC1226" s="31"/>
    </row>
    <row r="1227" spans="1:29" s="24" customFormat="1" ht="30" customHeight="1" x14ac:dyDescent="0.2">
      <c r="A1227" s="139"/>
      <c r="B1227" s="140"/>
      <c r="C1227" s="139"/>
      <c r="D1227" s="139"/>
      <c r="E1227" s="141"/>
      <c r="F1227" s="141"/>
      <c r="G1227" s="141"/>
      <c r="H1227" s="141"/>
      <c r="I1227" s="141"/>
      <c r="J1227" s="65"/>
      <c r="K1227" s="142"/>
      <c r="L1227" s="142"/>
      <c r="M1227" s="142"/>
      <c r="N1227" s="139"/>
      <c r="O1227" s="139"/>
      <c r="P1227" s="139"/>
      <c r="Q1227" s="140"/>
      <c r="R1227" s="23"/>
      <c r="Y1227" s="31"/>
      <c r="Z1227" s="31"/>
      <c r="AC1227" s="31"/>
    </row>
    <row r="1228" spans="1:29" s="24" customFormat="1" ht="30" customHeight="1" x14ac:dyDescent="0.2">
      <c r="A1228" s="139"/>
      <c r="B1228" s="140"/>
      <c r="C1228" s="139"/>
      <c r="D1228" s="139"/>
      <c r="E1228" s="141"/>
      <c r="F1228" s="141"/>
      <c r="G1228" s="141"/>
      <c r="H1228" s="141"/>
      <c r="I1228" s="141"/>
      <c r="J1228" s="65"/>
      <c r="K1228" s="142"/>
      <c r="L1228" s="142"/>
      <c r="M1228" s="142"/>
      <c r="N1228" s="139"/>
      <c r="O1228" s="139"/>
      <c r="P1228" s="139"/>
      <c r="Q1228" s="140"/>
      <c r="R1228" s="23"/>
      <c r="Y1228" s="31"/>
      <c r="Z1228" s="31"/>
      <c r="AC1228" s="31"/>
    </row>
    <row r="1229" spans="1:29" s="24" customFormat="1" ht="30" customHeight="1" x14ac:dyDescent="0.2">
      <c r="A1229" s="139"/>
      <c r="B1229" s="140"/>
      <c r="C1229" s="139"/>
      <c r="D1229" s="139"/>
      <c r="E1229" s="141"/>
      <c r="F1229" s="141"/>
      <c r="G1229" s="141"/>
      <c r="H1229" s="141"/>
      <c r="I1229" s="141"/>
      <c r="J1229" s="65"/>
      <c r="K1229" s="142"/>
      <c r="L1229" s="142"/>
      <c r="M1229" s="142"/>
      <c r="N1229" s="139"/>
      <c r="O1229" s="139"/>
      <c r="P1229" s="139"/>
      <c r="Q1229" s="140"/>
      <c r="R1229" s="23"/>
      <c r="Y1229" s="31"/>
      <c r="Z1229" s="31"/>
      <c r="AC1229" s="31"/>
    </row>
    <row r="1230" spans="1:29" s="24" customFormat="1" ht="30" customHeight="1" x14ac:dyDescent="0.2">
      <c r="A1230" s="139"/>
      <c r="B1230" s="140"/>
      <c r="C1230" s="139"/>
      <c r="D1230" s="139"/>
      <c r="E1230" s="141"/>
      <c r="F1230" s="141"/>
      <c r="G1230" s="141"/>
      <c r="H1230" s="141"/>
      <c r="I1230" s="141"/>
      <c r="J1230" s="65"/>
      <c r="K1230" s="142"/>
      <c r="L1230" s="142"/>
      <c r="M1230" s="142"/>
      <c r="N1230" s="139"/>
      <c r="O1230" s="139"/>
      <c r="P1230" s="139"/>
      <c r="Q1230" s="140"/>
      <c r="R1230" s="23"/>
      <c r="Y1230" s="31"/>
      <c r="Z1230" s="31"/>
      <c r="AC1230" s="31"/>
    </row>
    <row r="1231" spans="1:29" s="24" customFormat="1" ht="30" customHeight="1" x14ac:dyDescent="0.2">
      <c r="A1231" s="139"/>
      <c r="B1231" s="140"/>
      <c r="C1231" s="139"/>
      <c r="D1231" s="139"/>
      <c r="E1231" s="141"/>
      <c r="F1231" s="141"/>
      <c r="G1231" s="141"/>
      <c r="H1231" s="141"/>
      <c r="I1231" s="141"/>
      <c r="J1231" s="65"/>
      <c r="K1231" s="142"/>
      <c r="L1231" s="142"/>
      <c r="M1231" s="142"/>
      <c r="N1231" s="139"/>
      <c r="O1231" s="139"/>
      <c r="P1231" s="139"/>
      <c r="Q1231" s="140"/>
      <c r="R1231" s="23"/>
      <c r="Y1231" s="31"/>
      <c r="Z1231" s="31"/>
      <c r="AC1231" s="31"/>
    </row>
    <row r="1232" spans="1:29" s="24" customFormat="1" ht="30" customHeight="1" x14ac:dyDescent="0.2">
      <c r="A1232" s="139"/>
      <c r="B1232" s="140"/>
      <c r="C1232" s="139"/>
      <c r="D1232" s="139"/>
      <c r="E1232" s="141"/>
      <c r="F1232" s="141"/>
      <c r="G1232" s="141"/>
      <c r="H1232" s="141"/>
      <c r="I1232" s="141"/>
      <c r="J1232" s="65"/>
      <c r="K1232" s="142"/>
      <c r="L1232" s="142"/>
      <c r="M1232" s="142"/>
      <c r="N1232" s="139"/>
      <c r="O1232" s="139"/>
      <c r="P1232" s="139"/>
      <c r="Q1232" s="140"/>
      <c r="R1232" s="23"/>
      <c r="Y1232" s="31"/>
      <c r="Z1232" s="31"/>
      <c r="AC1232" s="31"/>
    </row>
    <row r="1233" spans="1:29" s="24" customFormat="1" ht="30" customHeight="1" x14ac:dyDescent="0.2">
      <c r="A1233" s="139"/>
      <c r="B1233" s="140"/>
      <c r="C1233" s="139"/>
      <c r="D1233" s="139"/>
      <c r="E1233" s="141"/>
      <c r="F1233" s="141"/>
      <c r="G1233" s="141"/>
      <c r="H1233" s="141"/>
      <c r="I1233" s="141"/>
      <c r="J1233" s="65"/>
      <c r="K1233" s="142"/>
      <c r="L1233" s="142"/>
      <c r="M1233" s="142"/>
      <c r="N1233" s="139"/>
      <c r="O1233" s="139"/>
      <c r="P1233" s="139"/>
      <c r="Q1233" s="140"/>
      <c r="R1233" s="23"/>
      <c r="Y1233" s="31"/>
      <c r="Z1233" s="31"/>
      <c r="AC1233" s="31"/>
    </row>
    <row r="1234" spans="1:29" s="24" customFormat="1" ht="30" customHeight="1" x14ac:dyDescent="0.2">
      <c r="A1234" s="139"/>
      <c r="B1234" s="140"/>
      <c r="C1234" s="139"/>
      <c r="D1234" s="139"/>
      <c r="E1234" s="141"/>
      <c r="F1234" s="141"/>
      <c r="G1234" s="141"/>
      <c r="H1234" s="141"/>
      <c r="I1234" s="141"/>
      <c r="J1234" s="65"/>
      <c r="K1234" s="142"/>
      <c r="L1234" s="142"/>
      <c r="M1234" s="142"/>
      <c r="N1234" s="139"/>
      <c r="O1234" s="139"/>
      <c r="P1234" s="139"/>
      <c r="Q1234" s="140"/>
      <c r="R1234" s="23"/>
      <c r="Y1234" s="31"/>
      <c r="Z1234" s="31"/>
      <c r="AC1234" s="31"/>
    </row>
    <row r="1235" spans="1:29" s="24" customFormat="1" ht="30" customHeight="1" x14ac:dyDescent="0.2">
      <c r="A1235" s="139"/>
      <c r="B1235" s="140"/>
      <c r="C1235" s="139"/>
      <c r="D1235" s="139"/>
      <c r="E1235" s="141"/>
      <c r="F1235" s="141"/>
      <c r="G1235" s="141"/>
      <c r="H1235" s="141"/>
      <c r="I1235" s="141"/>
      <c r="J1235" s="65"/>
      <c r="K1235" s="142"/>
      <c r="L1235" s="142"/>
      <c r="M1235" s="142"/>
      <c r="N1235" s="139"/>
      <c r="O1235" s="139"/>
      <c r="P1235" s="139"/>
      <c r="Q1235" s="140"/>
      <c r="R1235" s="23"/>
      <c r="Y1235" s="31"/>
      <c r="Z1235" s="31"/>
      <c r="AC1235" s="31"/>
    </row>
    <row r="1236" spans="1:29" s="24" customFormat="1" ht="30" customHeight="1" x14ac:dyDescent="0.2">
      <c r="A1236" s="139"/>
      <c r="B1236" s="140"/>
      <c r="C1236" s="139"/>
      <c r="D1236" s="139"/>
      <c r="E1236" s="141"/>
      <c r="F1236" s="141"/>
      <c r="G1236" s="141"/>
      <c r="H1236" s="141"/>
      <c r="I1236" s="141"/>
      <c r="J1236" s="65"/>
      <c r="K1236" s="142"/>
      <c r="L1236" s="142"/>
      <c r="M1236" s="142"/>
      <c r="N1236" s="139"/>
      <c r="O1236" s="139"/>
      <c r="P1236" s="139"/>
      <c r="Q1236" s="140"/>
      <c r="R1236" s="23"/>
      <c r="Y1236" s="31"/>
      <c r="Z1236" s="31"/>
      <c r="AC1236" s="31"/>
    </row>
    <row r="1237" spans="1:29" s="24" customFormat="1" ht="30" customHeight="1" x14ac:dyDescent="0.2">
      <c r="A1237" s="139"/>
      <c r="B1237" s="140"/>
      <c r="C1237" s="139"/>
      <c r="D1237" s="139"/>
      <c r="E1237" s="141"/>
      <c r="F1237" s="141"/>
      <c r="G1237" s="141"/>
      <c r="H1237" s="141"/>
      <c r="I1237" s="141"/>
      <c r="J1237" s="65"/>
      <c r="K1237" s="142"/>
      <c r="L1237" s="142"/>
      <c r="M1237" s="142"/>
      <c r="N1237" s="139"/>
      <c r="O1237" s="139"/>
      <c r="P1237" s="139"/>
      <c r="Q1237" s="140"/>
      <c r="R1237" s="23"/>
      <c r="Y1237" s="31"/>
      <c r="Z1237" s="31"/>
      <c r="AC1237" s="31"/>
    </row>
    <row r="1238" spans="1:29" s="24" customFormat="1" ht="30" customHeight="1" x14ac:dyDescent="0.2">
      <c r="A1238" s="139"/>
      <c r="B1238" s="140"/>
      <c r="C1238" s="139"/>
      <c r="D1238" s="139"/>
      <c r="E1238" s="141"/>
      <c r="F1238" s="141"/>
      <c r="G1238" s="141"/>
      <c r="H1238" s="141"/>
      <c r="I1238" s="141"/>
      <c r="J1238" s="65"/>
      <c r="K1238" s="142"/>
      <c r="L1238" s="142"/>
      <c r="M1238" s="142"/>
      <c r="N1238" s="139"/>
      <c r="O1238" s="139"/>
      <c r="P1238" s="139"/>
      <c r="Q1238" s="140"/>
      <c r="R1238" s="23"/>
      <c r="Y1238" s="31"/>
      <c r="Z1238" s="31"/>
      <c r="AC1238" s="31"/>
    </row>
    <row r="1239" spans="1:29" s="24" customFormat="1" ht="30" customHeight="1" x14ac:dyDescent="0.2">
      <c r="A1239" s="139"/>
      <c r="B1239" s="140"/>
      <c r="C1239" s="139"/>
      <c r="D1239" s="139"/>
      <c r="E1239" s="141"/>
      <c r="F1239" s="141"/>
      <c r="G1239" s="141"/>
      <c r="H1239" s="141"/>
      <c r="I1239" s="141"/>
      <c r="J1239" s="65"/>
      <c r="K1239" s="142"/>
      <c r="L1239" s="142"/>
      <c r="M1239" s="142"/>
      <c r="N1239" s="139"/>
      <c r="O1239" s="139"/>
      <c r="P1239" s="139"/>
      <c r="Q1239" s="140"/>
      <c r="R1239" s="23"/>
      <c r="Y1239" s="31"/>
      <c r="Z1239" s="31"/>
      <c r="AC1239" s="31"/>
    </row>
    <row r="1240" spans="1:29" s="24" customFormat="1" ht="30" customHeight="1" x14ac:dyDescent="0.2">
      <c r="A1240" s="139"/>
      <c r="B1240" s="140"/>
      <c r="C1240" s="139"/>
      <c r="D1240" s="139"/>
      <c r="E1240" s="141"/>
      <c r="F1240" s="141"/>
      <c r="G1240" s="141"/>
      <c r="H1240" s="141"/>
      <c r="I1240" s="141"/>
      <c r="J1240" s="65"/>
      <c r="K1240" s="142"/>
      <c r="L1240" s="142"/>
      <c r="M1240" s="142"/>
      <c r="N1240" s="139"/>
      <c r="O1240" s="139"/>
      <c r="P1240" s="139"/>
      <c r="Q1240" s="140"/>
      <c r="R1240" s="23"/>
      <c r="Y1240" s="31"/>
      <c r="Z1240" s="31"/>
      <c r="AC1240" s="31"/>
    </row>
    <row r="1241" spans="1:29" s="24" customFormat="1" ht="30" customHeight="1" x14ac:dyDescent="0.2">
      <c r="A1241" s="139"/>
      <c r="B1241" s="140"/>
      <c r="C1241" s="139"/>
      <c r="D1241" s="139"/>
      <c r="E1241" s="141"/>
      <c r="F1241" s="141"/>
      <c r="G1241" s="141"/>
      <c r="H1241" s="141"/>
      <c r="I1241" s="141"/>
      <c r="J1241" s="65"/>
      <c r="K1241" s="142"/>
      <c r="L1241" s="142"/>
      <c r="M1241" s="142"/>
      <c r="N1241" s="139"/>
      <c r="O1241" s="139"/>
      <c r="P1241" s="139"/>
      <c r="Q1241" s="140"/>
      <c r="R1241" s="23"/>
      <c r="Y1241" s="31"/>
      <c r="Z1241" s="31"/>
      <c r="AC1241" s="31"/>
    </row>
    <row r="1242" spans="1:29" s="24" customFormat="1" ht="30" customHeight="1" x14ac:dyDescent="0.2">
      <c r="A1242" s="139"/>
      <c r="B1242" s="140"/>
      <c r="C1242" s="139"/>
      <c r="D1242" s="139"/>
      <c r="E1242" s="141"/>
      <c r="F1242" s="141"/>
      <c r="G1242" s="141"/>
      <c r="H1242" s="141"/>
      <c r="I1242" s="141"/>
      <c r="J1242" s="65"/>
      <c r="K1242" s="142"/>
      <c r="L1242" s="142"/>
      <c r="M1242" s="142"/>
      <c r="N1242" s="139"/>
      <c r="O1242" s="139"/>
      <c r="P1242" s="139"/>
      <c r="Q1242" s="140"/>
      <c r="R1242" s="23"/>
      <c r="Y1242" s="31"/>
      <c r="Z1242" s="31"/>
      <c r="AC1242" s="31"/>
    </row>
    <row r="1243" spans="1:29" s="24" customFormat="1" ht="30" customHeight="1" x14ac:dyDescent="0.2">
      <c r="A1243" s="139"/>
      <c r="B1243" s="140"/>
      <c r="C1243" s="139"/>
      <c r="D1243" s="139"/>
      <c r="E1243" s="141"/>
      <c r="F1243" s="141"/>
      <c r="G1243" s="141"/>
      <c r="H1243" s="141"/>
      <c r="I1243" s="141"/>
      <c r="J1243" s="65"/>
      <c r="K1243" s="142"/>
      <c r="L1243" s="142"/>
      <c r="M1243" s="142"/>
      <c r="N1243" s="139"/>
      <c r="O1243" s="139"/>
      <c r="P1243" s="139"/>
      <c r="Q1243" s="140"/>
      <c r="R1243" s="23"/>
      <c r="Y1243" s="31"/>
      <c r="Z1243" s="31"/>
      <c r="AC1243" s="31"/>
    </row>
    <row r="1244" spans="1:29" s="24" customFormat="1" ht="30" customHeight="1" x14ac:dyDescent="0.2">
      <c r="A1244" s="139"/>
      <c r="B1244" s="140"/>
      <c r="C1244" s="139"/>
      <c r="D1244" s="139"/>
      <c r="E1244" s="141"/>
      <c r="F1244" s="141"/>
      <c r="G1244" s="141"/>
      <c r="H1244" s="141"/>
      <c r="I1244" s="141"/>
      <c r="J1244" s="65"/>
      <c r="K1244" s="142"/>
      <c r="L1244" s="142"/>
      <c r="M1244" s="142"/>
      <c r="N1244" s="139"/>
      <c r="O1244" s="139"/>
      <c r="P1244" s="139"/>
      <c r="Q1244" s="140"/>
      <c r="R1244" s="23"/>
      <c r="Y1244" s="31"/>
      <c r="Z1244" s="31"/>
      <c r="AC1244" s="31"/>
    </row>
    <row r="1245" spans="1:29" s="24" customFormat="1" ht="30" customHeight="1" x14ac:dyDescent="0.2">
      <c r="A1245" s="139"/>
      <c r="B1245" s="140"/>
      <c r="C1245" s="139"/>
      <c r="D1245" s="139"/>
      <c r="E1245" s="141"/>
      <c r="F1245" s="141"/>
      <c r="G1245" s="141"/>
      <c r="H1245" s="141"/>
      <c r="I1245" s="141"/>
      <c r="J1245" s="65"/>
      <c r="K1245" s="142"/>
      <c r="L1245" s="142"/>
      <c r="M1245" s="142"/>
      <c r="N1245" s="139"/>
      <c r="O1245" s="139"/>
      <c r="P1245" s="139"/>
      <c r="Q1245" s="140"/>
      <c r="R1245" s="23"/>
      <c r="Y1245" s="31"/>
      <c r="Z1245" s="31"/>
      <c r="AC1245" s="31"/>
    </row>
    <row r="1246" spans="1:29" s="24" customFormat="1" ht="30" customHeight="1" x14ac:dyDescent="0.2">
      <c r="A1246" s="139"/>
      <c r="B1246" s="140"/>
      <c r="C1246" s="139"/>
      <c r="D1246" s="139"/>
      <c r="E1246" s="141"/>
      <c r="F1246" s="141"/>
      <c r="G1246" s="141"/>
      <c r="H1246" s="141"/>
      <c r="I1246" s="141"/>
      <c r="J1246" s="65"/>
      <c r="K1246" s="142"/>
      <c r="L1246" s="142"/>
      <c r="M1246" s="142"/>
      <c r="N1246" s="139"/>
      <c r="O1246" s="139"/>
      <c r="P1246" s="139"/>
      <c r="Q1246" s="140"/>
      <c r="R1246" s="23"/>
      <c r="Y1246" s="31"/>
      <c r="Z1246" s="31"/>
      <c r="AC1246" s="31"/>
    </row>
    <row r="1247" spans="1:29" s="24" customFormat="1" ht="30" customHeight="1" x14ac:dyDescent="0.2">
      <c r="A1247" s="139"/>
      <c r="B1247" s="140"/>
      <c r="C1247" s="139"/>
      <c r="D1247" s="139"/>
      <c r="E1247" s="141"/>
      <c r="F1247" s="141"/>
      <c r="G1247" s="141"/>
      <c r="H1247" s="141"/>
      <c r="I1247" s="141"/>
      <c r="J1247" s="65"/>
      <c r="K1247" s="142"/>
      <c r="L1247" s="142"/>
      <c r="M1247" s="142"/>
      <c r="N1247" s="139"/>
      <c r="O1247" s="139"/>
      <c r="P1247" s="139"/>
      <c r="Q1247" s="140"/>
      <c r="R1247" s="23"/>
      <c r="Y1247" s="31"/>
      <c r="Z1247" s="31"/>
      <c r="AC1247" s="31"/>
    </row>
    <row r="1248" spans="1:29" s="24" customFormat="1" ht="30" customHeight="1" x14ac:dyDescent="0.2">
      <c r="A1248" s="139"/>
      <c r="B1248" s="140"/>
      <c r="C1248" s="139"/>
      <c r="D1248" s="139"/>
      <c r="E1248" s="141"/>
      <c r="F1248" s="141"/>
      <c r="G1248" s="141"/>
      <c r="H1248" s="141"/>
      <c r="I1248" s="141"/>
      <c r="J1248" s="65"/>
      <c r="K1248" s="142"/>
      <c r="L1248" s="142"/>
      <c r="M1248" s="142"/>
      <c r="N1248" s="139"/>
      <c r="O1248" s="139"/>
      <c r="P1248" s="139"/>
      <c r="Q1248" s="140"/>
      <c r="R1248" s="23"/>
      <c r="Y1248" s="31"/>
      <c r="Z1248" s="31"/>
      <c r="AC1248" s="31"/>
    </row>
    <row r="1249" spans="1:29" s="24" customFormat="1" ht="30" customHeight="1" x14ac:dyDescent="0.2">
      <c r="A1249" s="139"/>
      <c r="B1249" s="140"/>
      <c r="C1249" s="139"/>
      <c r="D1249" s="139"/>
      <c r="E1249" s="141"/>
      <c r="F1249" s="141"/>
      <c r="G1249" s="141"/>
      <c r="H1249" s="141"/>
      <c r="I1249" s="141"/>
      <c r="J1249" s="65"/>
      <c r="K1249" s="142"/>
      <c r="L1249" s="142"/>
      <c r="M1249" s="142"/>
      <c r="N1249" s="139"/>
      <c r="O1249" s="139"/>
      <c r="P1249" s="139"/>
      <c r="Q1249" s="140"/>
      <c r="R1249" s="23"/>
      <c r="Y1249" s="31"/>
      <c r="Z1249" s="31"/>
      <c r="AC1249" s="31"/>
    </row>
    <row r="1250" spans="1:29" s="24" customFormat="1" ht="30" customHeight="1" x14ac:dyDescent="0.2">
      <c r="A1250" s="139"/>
      <c r="B1250" s="140"/>
      <c r="C1250" s="139"/>
      <c r="D1250" s="139"/>
      <c r="E1250" s="141"/>
      <c r="F1250" s="141"/>
      <c r="G1250" s="141"/>
      <c r="H1250" s="141"/>
      <c r="I1250" s="141"/>
      <c r="J1250" s="65"/>
      <c r="K1250" s="142"/>
      <c r="L1250" s="142"/>
      <c r="M1250" s="142"/>
      <c r="N1250" s="139"/>
      <c r="O1250" s="139"/>
      <c r="P1250" s="139"/>
      <c r="Q1250" s="140"/>
      <c r="R1250" s="23"/>
      <c r="Y1250" s="31"/>
      <c r="Z1250" s="31"/>
      <c r="AC1250" s="31"/>
    </row>
    <row r="1251" spans="1:29" s="24" customFormat="1" ht="30" customHeight="1" x14ac:dyDescent="0.2">
      <c r="A1251" s="139"/>
      <c r="B1251" s="140"/>
      <c r="C1251" s="139"/>
      <c r="D1251" s="139"/>
      <c r="E1251" s="141"/>
      <c r="F1251" s="141"/>
      <c r="G1251" s="141"/>
      <c r="H1251" s="141"/>
      <c r="I1251" s="141"/>
      <c r="J1251" s="65"/>
      <c r="K1251" s="142"/>
      <c r="L1251" s="142"/>
      <c r="M1251" s="142"/>
      <c r="N1251" s="139"/>
      <c r="O1251" s="139"/>
      <c r="P1251" s="139"/>
      <c r="Q1251" s="140"/>
      <c r="R1251" s="23"/>
      <c r="Y1251" s="31"/>
      <c r="Z1251" s="31"/>
      <c r="AC1251" s="31"/>
    </row>
    <row r="1252" spans="1:29" s="24" customFormat="1" ht="30" customHeight="1" x14ac:dyDescent="0.2">
      <c r="A1252" s="139"/>
      <c r="B1252" s="140"/>
      <c r="C1252" s="139"/>
      <c r="D1252" s="139"/>
      <c r="E1252" s="141"/>
      <c r="F1252" s="141"/>
      <c r="G1252" s="141"/>
      <c r="H1252" s="141"/>
      <c r="I1252" s="141"/>
      <c r="J1252" s="65"/>
      <c r="K1252" s="142"/>
      <c r="L1252" s="142"/>
      <c r="M1252" s="142"/>
      <c r="N1252" s="139"/>
      <c r="O1252" s="139"/>
      <c r="P1252" s="139"/>
      <c r="Q1252" s="140"/>
      <c r="R1252" s="23"/>
      <c r="Y1252" s="31"/>
      <c r="Z1252" s="31"/>
      <c r="AC1252" s="31"/>
    </row>
    <row r="1253" spans="1:29" s="24" customFormat="1" ht="30" customHeight="1" x14ac:dyDescent="0.2">
      <c r="A1253" s="139"/>
      <c r="B1253" s="140"/>
      <c r="C1253" s="139"/>
      <c r="D1253" s="139"/>
      <c r="E1253" s="141"/>
      <c r="F1253" s="141"/>
      <c r="G1253" s="141"/>
      <c r="H1253" s="141"/>
      <c r="I1253" s="141"/>
      <c r="J1253" s="65"/>
      <c r="K1253" s="142"/>
      <c r="L1253" s="142"/>
      <c r="M1253" s="142"/>
      <c r="N1253" s="139"/>
      <c r="O1253" s="139"/>
      <c r="P1253" s="139"/>
      <c r="Q1253" s="140"/>
      <c r="R1253" s="23"/>
      <c r="Y1253" s="31"/>
      <c r="Z1253" s="31"/>
      <c r="AC1253" s="31"/>
    </row>
    <row r="1254" spans="1:29" s="24" customFormat="1" ht="30" customHeight="1" x14ac:dyDescent="0.2">
      <c r="A1254" s="139"/>
      <c r="B1254" s="140"/>
      <c r="C1254" s="139"/>
      <c r="D1254" s="139"/>
      <c r="E1254" s="141"/>
      <c r="F1254" s="141"/>
      <c r="G1254" s="141"/>
      <c r="H1254" s="141"/>
      <c r="I1254" s="141"/>
      <c r="J1254" s="65"/>
      <c r="K1254" s="142"/>
      <c r="L1254" s="142"/>
      <c r="M1254" s="142"/>
      <c r="N1254" s="139"/>
      <c r="O1254" s="139"/>
      <c r="P1254" s="139"/>
      <c r="Q1254" s="140"/>
      <c r="R1254" s="23"/>
      <c r="Y1254" s="31"/>
      <c r="Z1254" s="31"/>
      <c r="AC1254" s="31"/>
    </row>
    <row r="1255" spans="1:29" s="24" customFormat="1" ht="30" customHeight="1" x14ac:dyDescent="0.2">
      <c r="A1255" s="139"/>
      <c r="B1255" s="140"/>
      <c r="C1255" s="139"/>
      <c r="D1255" s="139"/>
      <c r="E1255" s="141"/>
      <c r="F1255" s="141"/>
      <c r="G1255" s="141"/>
      <c r="H1255" s="141"/>
      <c r="I1255" s="141"/>
      <c r="J1255" s="65"/>
      <c r="K1255" s="142"/>
      <c r="L1255" s="142"/>
      <c r="M1255" s="142"/>
      <c r="N1255" s="139"/>
      <c r="O1255" s="139"/>
      <c r="P1255" s="139"/>
      <c r="Q1255" s="140"/>
      <c r="R1255" s="23"/>
      <c r="Y1255" s="31"/>
      <c r="Z1255" s="31"/>
      <c r="AC1255" s="31"/>
    </row>
    <row r="1256" spans="1:29" s="24" customFormat="1" ht="30" customHeight="1" x14ac:dyDescent="0.2">
      <c r="A1256" s="139"/>
      <c r="B1256" s="140"/>
      <c r="C1256" s="139"/>
      <c r="D1256" s="139"/>
      <c r="E1256" s="141"/>
      <c r="F1256" s="141"/>
      <c r="G1256" s="141"/>
      <c r="H1256" s="141"/>
      <c r="I1256" s="141"/>
      <c r="J1256" s="65"/>
      <c r="K1256" s="142"/>
      <c r="L1256" s="142"/>
      <c r="M1256" s="142"/>
      <c r="N1256" s="139"/>
      <c r="O1256" s="139"/>
      <c r="P1256" s="139"/>
      <c r="Q1256" s="140"/>
      <c r="R1256" s="23"/>
      <c r="Y1256" s="31"/>
      <c r="Z1256" s="31"/>
      <c r="AC1256" s="31"/>
    </row>
    <row r="1257" spans="1:29" s="24" customFormat="1" ht="30" customHeight="1" x14ac:dyDescent="0.2">
      <c r="A1257" s="139"/>
      <c r="B1257" s="140"/>
      <c r="C1257" s="139"/>
      <c r="D1257" s="139"/>
      <c r="E1257" s="141"/>
      <c r="F1257" s="141"/>
      <c r="G1257" s="141"/>
      <c r="H1257" s="141"/>
      <c r="I1257" s="141"/>
      <c r="J1257" s="65"/>
      <c r="K1257" s="142"/>
      <c r="L1257" s="142"/>
      <c r="M1257" s="142"/>
      <c r="N1257" s="139"/>
      <c r="O1257" s="139"/>
      <c r="P1257" s="139"/>
      <c r="Q1257" s="140"/>
      <c r="R1257" s="23"/>
      <c r="Y1257" s="31"/>
      <c r="Z1257" s="31"/>
      <c r="AC1257" s="31"/>
    </row>
    <row r="1258" spans="1:29" s="24" customFormat="1" ht="30" customHeight="1" x14ac:dyDescent="0.2">
      <c r="A1258" s="139"/>
      <c r="B1258" s="140"/>
      <c r="C1258" s="139"/>
      <c r="D1258" s="139"/>
      <c r="E1258" s="141"/>
      <c r="F1258" s="141"/>
      <c r="G1258" s="141"/>
      <c r="H1258" s="141"/>
      <c r="I1258" s="141"/>
      <c r="J1258" s="65"/>
      <c r="K1258" s="142"/>
      <c r="L1258" s="142"/>
      <c r="M1258" s="142"/>
      <c r="N1258" s="139"/>
      <c r="O1258" s="139"/>
      <c r="P1258" s="139"/>
      <c r="Q1258" s="140"/>
      <c r="R1258" s="23"/>
      <c r="Y1258" s="31"/>
      <c r="Z1258" s="31"/>
      <c r="AC1258" s="31"/>
    </row>
    <row r="1259" spans="1:29" s="24" customFormat="1" ht="30" customHeight="1" x14ac:dyDescent="0.2">
      <c r="A1259" s="139"/>
      <c r="B1259" s="140"/>
      <c r="C1259" s="139"/>
      <c r="D1259" s="139"/>
      <c r="E1259" s="141"/>
      <c r="F1259" s="141"/>
      <c r="G1259" s="141"/>
      <c r="H1259" s="141"/>
      <c r="I1259" s="141"/>
      <c r="J1259" s="65"/>
      <c r="K1259" s="142"/>
      <c r="L1259" s="142"/>
      <c r="M1259" s="142"/>
      <c r="N1259" s="139"/>
      <c r="O1259" s="139"/>
      <c r="P1259" s="139"/>
      <c r="Q1259" s="140"/>
      <c r="R1259" s="23"/>
      <c r="Y1259" s="31"/>
      <c r="Z1259" s="31"/>
      <c r="AC1259" s="31"/>
    </row>
    <row r="1260" spans="1:29" s="24" customFormat="1" ht="30" customHeight="1" x14ac:dyDescent="0.2">
      <c r="A1260" s="139"/>
      <c r="B1260" s="140"/>
      <c r="C1260" s="139"/>
      <c r="D1260" s="139"/>
      <c r="E1260" s="141"/>
      <c r="F1260" s="141"/>
      <c r="G1260" s="141"/>
      <c r="H1260" s="141"/>
      <c r="I1260" s="141"/>
      <c r="J1260" s="65"/>
      <c r="K1260" s="142"/>
      <c r="L1260" s="142"/>
      <c r="M1260" s="142"/>
      <c r="N1260" s="139"/>
      <c r="O1260" s="139"/>
      <c r="P1260" s="139"/>
      <c r="Q1260" s="140"/>
      <c r="R1260" s="23"/>
      <c r="Y1260" s="31"/>
      <c r="Z1260" s="31"/>
      <c r="AC1260" s="31"/>
    </row>
    <row r="1261" spans="1:29" s="24" customFormat="1" ht="30" customHeight="1" x14ac:dyDescent="0.2">
      <c r="A1261" s="139"/>
      <c r="B1261" s="140"/>
      <c r="C1261" s="139"/>
      <c r="D1261" s="139"/>
      <c r="E1261" s="141"/>
      <c r="F1261" s="141"/>
      <c r="G1261" s="141"/>
      <c r="H1261" s="141"/>
      <c r="I1261" s="141"/>
      <c r="J1261" s="65"/>
      <c r="K1261" s="142"/>
      <c r="L1261" s="142"/>
      <c r="M1261" s="142"/>
      <c r="N1261" s="139"/>
      <c r="O1261" s="139"/>
      <c r="P1261" s="139"/>
      <c r="Q1261" s="140"/>
      <c r="R1261" s="23"/>
      <c r="Y1261" s="31"/>
      <c r="Z1261" s="31"/>
      <c r="AC1261" s="31"/>
    </row>
    <row r="1262" spans="1:29" s="24" customFormat="1" ht="30" customHeight="1" x14ac:dyDescent="0.2">
      <c r="A1262" s="139"/>
      <c r="B1262" s="140"/>
      <c r="C1262" s="139"/>
      <c r="D1262" s="139"/>
      <c r="E1262" s="141"/>
      <c r="F1262" s="141"/>
      <c r="G1262" s="141"/>
      <c r="H1262" s="141"/>
      <c r="I1262" s="141"/>
      <c r="J1262" s="65"/>
      <c r="K1262" s="142"/>
      <c r="L1262" s="142"/>
      <c r="M1262" s="142"/>
      <c r="N1262" s="139"/>
      <c r="O1262" s="139"/>
      <c r="P1262" s="139"/>
      <c r="Q1262" s="140"/>
      <c r="R1262" s="23"/>
      <c r="Y1262" s="31"/>
      <c r="Z1262" s="31"/>
      <c r="AC1262" s="31"/>
    </row>
    <row r="1263" spans="1:29" s="24" customFormat="1" ht="30" customHeight="1" x14ac:dyDescent="0.2">
      <c r="A1263" s="139"/>
      <c r="B1263" s="140"/>
      <c r="C1263" s="139"/>
      <c r="D1263" s="139"/>
      <c r="E1263" s="141"/>
      <c r="F1263" s="141"/>
      <c r="G1263" s="141"/>
      <c r="H1263" s="141"/>
      <c r="I1263" s="141"/>
      <c r="J1263" s="65"/>
      <c r="K1263" s="142"/>
      <c r="L1263" s="142"/>
      <c r="M1263" s="142"/>
      <c r="N1263" s="139"/>
      <c r="O1263" s="139"/>
      <c r="P1263" s="139"/>
      <c r="Q1263" s="140"/>
      <c r="R1263" s="23"/>
      <c r="Y1263" s="31"/>
      <c r="Z1263" s="31"/>
      <c r="AC1263" s="31"/>
    </row>
    <row r="1264" spans="1:29" s="24" customFormat="1" ht="30" customHeight="1" x14ac:dyDescent="0.2">
      <c r="A1264" s="139"/>
      <c r="B1264" s="140"/>
      <c r="C1264" s="139"/>
      <c r="D1264" s="139"/>
      <c r="E1264" s="141"/>
      <c r="F1264" s="141"/>
      <c r="G1264" s="141"/>
      <c r="H1264" s="141"/>
      <c r="I1264" s="141"/>
      <c r="J1264" s="65"/>
      <c r="K1264" s="142"/>
      <c r="L1264" s="142"/>
      <c r="M1264" s="142"/>
      <c r="N1264" s="139"/>
      <c r="O1264" s="139"/>
      <c r="P1264" s="139"/>
      <c r="Q1264" s="140"/>
      <c r="R1264" s="23"/>
      <c r="Y1264" s="31"/>
      <c r="Z1264" s="31"/>
      <c r="AC1264" s="31"/>
    </row>
    <row r="1265" spans="1:29" s="24" customFormat="1" ht="30" customHeight="1" x14ac:dyDescent="0.2">
      <c r="A1265" s="139"/>
      <c r="B1265" s="140"/>
      <c r="C1265" s="139"/>
      <c r="D1265" s="139"/>
      <c r="E1265" s="141"/>
      <c r="F1265" s="141"/>
      <c r="G1265" s="141"/>
      <c r="H1265" s="141"/>
      <c r="I1265" s="141"/>
      <c r="J1265" s="65"/>
      <c r="K1265" s="142"/>
      <c r="L1265" s="142"/>
      <c r="M1265" s="142"/>
      <c r="N1265" s="139"/>
      <c r="O1265" s="139"/>
      <c r="P1265" s="139"/>
      <c r="Q1265" s="140"/>
      <c r="R1265" s="23"/>
      <c r="Y1265" s="31"/>
      <c r="Z1265" s="31"/>
      <c r="AC1265" s="31"/>
    </row>
    <row r="1266" spans="1:29" s="24" customFormat="1" ht="30" customHeight="1" x14ac:dyDescent="0.2">
      <c r="A1266" s="139"/>
      <c r="B1266" s="140"/>
      <c r="C1266" s="139"/>
      <c r="D1266" s="139"/>
      <c r="E1266" s="141"/>
      <c r="F1266" s="141"/>
      <c r="G1266" s="141"/>
      <c r="H1266" s="141"/>
      <c r="I1266" s="141"/>
      <c r="J1266" s="65"/>
      <c r="K1266" s="142"/>
      <c r="L1266" s="142"/>
      <c r="M1266" s="142"/>
      <c r="N1266" s="139"/>
      <c r="O1266" s="139"/>
      <c r="P1266" s="139"/>
      <c r="Q1266" s="140"/>
      <c r="R1266" s="23"/>
      <c r="Y1266" s="31"/>
      <c r="Z1266" s="31"/>
      <c r="AC1266" s="31"/>
    </row>
    <row r="1267" spans="1:29" s="24" customFormat="1" ht="30" customHeight="1" x14ac:dyDescent="0.2">
      <c r="A1267" s="139"/>
      <c r="B1267" s="140"/>
      <c r="C1267" s="139"/>
      <c r="D1267" s="139"/>
      <c r="E1267" s="141"/>
      <c r="F1267" s="141"/>
      <c r="G1267" s="141"/>
      <c r="H1267" s="141"/>
      <c r="I1267" s="141"/>
      <c r="J1267" s="65"/>
      <c r="K1267" s="142"/>
      <c r="L1267" s="142"/>
      <c r="M1267" s="142"/>
      <c r="N1267" s="139"/>
      <c r="O1267" s="139"/>
      <c r="P1267" s="139"/>
      <c r="Q1267" s="140"/>
      <c r="R1267" s="23"/>
      <c r="Y1267" s="31"/>
      <c r="Z1267" s="31"/>
      <c r="AC1267" s="31"/>
    </row>
    <row r="1268" spans="1:29" s="24" customFormat="1" ht="30" customHeight="1" x14ac:dyDescent="0.2">
      <c r="A1268" s="139"/>
      <c r="B1268" s="140"/>
      <c r="C1268" s="139"/>
      <c r="D1268" s="139"/>
      <c r="E1268" s="141"/>
      <c r="F1268" s="141"/>
      <c r="G1268" s="141"/>
      <c r="H1268" s="141"/>
      <c r="I1268" s="141"/>
      <c r="J1268" s="65"/>
      <c r="K1268" s="142"/>
      <c r="L1268" s="142"/>
      <c r="M1268" s="142"/>
      <c r="N1268" s="139"/>
      <c r="O1268" s="139"/>
      <c r="P1268" s="139"/>
      <c r="Q1268" s="140"/>
      <c r="R1268" s="23"/>
      <c r="Y1268" s="31"/>
      <c r="Z1268" s="31"/>
      <c r="AC1268" s="31"/>
    </row>
    <row r="1269" spans="1:29" s="24" customFormat="1" ht="30" customHeight="1" x14ac:dyDescent="0.2">
      <c r="A1269" s="139"/>
      <c r="B1269" s="140"/>
      <c r="C1269" s="139"/>
      <c r="D1269" s="139"/>
      <c r="E1269" s="141"/>
      <c r="F1269" s="141"/>
      <c r="G1269" s="141"/>
      <c r="H1269" s="141"/>
      <c r="I1269" s="141"/>
      <c r="J1269" s="65"/>
      <c r="K1269" s="142"/>
      <c r="L1269" s="142"/>
      <c r="M1269" s="142"/>
      <c r="N1269" s="139"/>
      <c r="O1269" s="139"/>
      <c r="P1269" s="139"/>
      <c r="Q1269" s="140"/>
      <c r="R1269" s="23"/>
      <c r="Y1269" s="31"/>
      <c r="Z1269" s="31"/>
      <c r="AC1269" s="31"/>
    </row>
    <row r="1270" spans="1:29" s="24" customFormat="1" ht="30" customHeight="1" x14ac:dyDescent="0.2">
      <c r="A1270" s="139"/>
      <c r="B1270" s="140"/>
      <c r="C1270" s="139"/>
      <c r="D1270" s="139"/>
      <c r="E1270" s="141"/>
      <c r="F1270" s="141"/>
      <c r="G1270" s="141"/>
      <c r="H1270" s="141"/>
      <c r="I1270" s="141"/>
      <c r="J1270" s="65"/>
      <c r="K1270" s="142"/>
      <c r="L1270" s="142"/>
      <c r="M1270" s="142"/>
      <c r="N1270" s="139"/>
      <c r="O1270" s="139"/>
      <c r="P1270" s="139"/>
      <c r="Q1270" s="140"/>
      <c r="R1270" s="23"/>
      <c r="Y1270" s="31"/>
      <c r="Z1270" s="31"/>
      <c r="AC1270" s="31"/>
    </row>
    <row r="1271" spans="1:29" s="24" customFormat="1" ht="30" customHeight="1" x14ac:dyDescent="0.2">
      <c r="A1271" s="139"/>
      <c r="B1271" s="140"/>
      <c r="C1271" s="139"/>
      <c r="D1271" s="139"/>
      <c r="E1271" s="141"/>
      <c r="F1271" s="141"/>
      <c r="G1271" s="141"/>
      <c r="H1271" s="141"/>
      <c r="I1271" s="141"/>
      <c r="J1271" s="65"/>
      <c r="K1271" s="142"/>
      <c r="L1271" s="142"/>
      <c r="M1271" s="142"/>
      <c r="N1271" s="139"/>
      <c r="O1271" s="139"/>
      <c r="P1271" s="139"/>
      <c r="Q1271" s="140"/>
      <c r="R1271" s="23"/>
      <c r="Y1271" s="31"/>
      <c r="Z1271" s="31"/>
      <c r="AC1271" s="31"/>
    </row>
    <row r="1272" spans="1:29" s="24" customFormat="1" ht="30" customHeight="1" x14ac:dyDescent="0.2">
      <c r="A1272" s="139"/>
      <c r="B1272" s="140"/>
      <c r="C1272" s="139"/>
      <c r="D1272" s="139"/>
      <c r="E1272" s="141"/>
      <c r="F1272" s="141"/>
      <c r="G1272" s="141"/>
      <c r="H1272" s="141"/>
      <c r="I1272" s="141"/>
      <c r="J1272" s="65"/>
      <c r="K1272" s="142"/>
      <c r="L1272" s="142"/>
      <c r="M1272" s="142"/>
      <c r="N1272" s="139"/>
      <c r="O1272" s="139"/>
      <c r="P1272" s="139"/>
      <c r="Q1272" s="140"/>
      <c r="R1272" s="23"/>
      <c r="Y1272" s="31"/>
      <c r="Z1272" s="31"/>
      <c r="AC1272" s="31"/>
    </row>
    <row r="1273" spans="1:29" s="24" customFormat="1" ht="30" customHeight="1" x14ac:dyDescent="0.2">
      <c r="A1273" s="139"/>
      <c r="B1273" s="140"/>
      <c r="C1273" s="139"/>
      <c r="D1273" s="139"/>
      <c r="E1273" s="141"/>
      <c r="F1273" s="141"/>
      <c r="G1273" s="141"/>
      <c r="H1273" s="141"/>
      <c r="I1273" s="141"/>
      <c r="J1273" s="65"/>
      <c r="K1273" s="142"/>
      <c r="L1273" s="142"/>
      <c r="M1273" s="142"/>
      <c r="N1273" s="139"/>
      <c r="O1273" s="139"/>
      <c r="P1273" s="139"/>
      <c r="Q1273" s="140"/>
      <c r="R1273" s="23"/>
      <c r="Y1273" s="31"/>
      <c r="Z1273" s="31"/>
      <c r="AC1273" s="31"/>
    </row>
    <row r="1274" spans="1:29" s="24" customFormat="1" ht="30" customHeight="1" x14ac:dyDescent="0.2">
      <c r="A1274" s="139"/>
      <c r="B1274" s="140"/>
      <c r="C1274" s="139"/>
      <c r="D1274" s="139"/>
      <c r="E1274" s="141"/>
      <c r="F1274" s="141"/>
      <c r="G1274" s="141"/>
      <c r="H1274" s="141"/>
      <c r="I1274" s="141"/>
      <c r="J1274" s="65"/>
      <c r="K1274" s="142"/>
      <c r="L1274" s="142"/>
      <c r="M1274" s="142"/>
      <c r="N1274" s="139"/>
      <c r="O1274" s="139"/>
      <c r="P1274" s="139"/>
      <c r="Q1274" s="140"/>
      <c r="R1274" s="23"/>
      <c r="Y1274" s="31"/>
      <c r="Z1274" s="31"/>
      <c r="AC1274" s="31"/>
    </row>
    <row r="1275" spans="1:29" s="24" customFormat="1" ht="30" customHeight="1" x14ac:dyDescent="0.2">
      <c r="A1275" s="139"/>
      <c r="B1275" s="140"/>
      <c r="C1275" s="139"/>
      <c r="D1275" s="139"/>
      <c r="E1275" s="141"/>
      <c r="F1275" s="141"/>
      <c r="G1275" s="141"/>
      <c r="H1275" s="141"/>
      <c r="I1275" s="141"/>
      <c r="J1275" s="65"/>
      <c r="K1275" s="142"/>
      <c r="L1275" s="142"/>
      <c r="M1275" s="142"/>
      <c r="N1275" s="139"/>
      <c r="O1275" s="139"/>
      <c r="P1275" s="139"/>
      <c r="Q1275" s="140"/>
      <c r="R1275" s="23"/>
      <c r="Y1275" s="31"/>
      <c r="Z1275" s="31"/>
      <c r="AC1275" s="31"/>
    </row>
    <row r="1276" spans="1:29" s="24" customFormat="1" ht="30" customHeight="1" x14ac:dyDescent="0.2">
      <c r="A1276" s="139"/>
      <c r="B1276" s="140"/>
      <c r="C1276" s="139"/>
      <c r="D1276" s="139"/>
      <c r="E1276" s="141"/>
      <c r="F1276" s="141"/>
      <c r="G1276" s="141"/>
      <c r="H1276" s="141"/>
      <c r="I1276" s="141"/>
      <c r="J1276" s="65"/>
      <c r="K1276" s="142"/>
      <c r="L1276" s="142"/>
      <c r="M1276" s="142"/>
      <c r="N1276" s="139"/>
      <c r="O1276" s="139"/>
      <c r="P1276" s="139"/>
      <c r="Q1276" s="140"/>
      <c r="R1276" s="23"/>
      <c r="Y1276" s="31"/>
      <c r="Z1276" s="31"/>
      <c r="AC1276" s="31"/>
    </row>
    <row r="1277" spans="1:29" s="24" customFormat="1" ht="30" customHeight="1" x14ac:dyDescent="0.2">
      <c r="A1277" s="139"/>
      <c r="B1277" s="140"/>
      <c r="C1277" s="139"/>
      <c r="D1277" s="139"/>
      <c r="E1277" s="141"/>
      <c r="F1277" s="141"/>
      <c r="G1277" s="141"/>
      <c r="H1277" s="141"/>
      <c r="I1277" s="141"/>
      <c r="J1277" s="65"/>
      <c r="K1277" s="142"/>
      <c r="L1277" s="142"/>
      <c r="M1277" s="142"/>
      <c r="N1277" s="139"/>
      <c r="O1277" s="139"/>
      <c r="P1277" s="139"/>
      <c r="Q1277" s="140"/>
      <c r="R1277" s="23"/>
      <c r="Y1277" s="31"/>
      <c r="Z1277" s="31"/>
      <c r="AC1277" s="31"/>
    </row>
    <row r="1278" spans="1:29" s="24" customFormat="1" ht="30" customHeight="1" x14ac:dyDescent="0.2">
      <c r="A1278" s="139"/>
      <c r="B1278" s="140"/>
      <c r="C1278" s="139"/>
      <c r="D1278" s="139"/>
      <c r="E1278" s="141"/>
      <c r="F1278" s="141"/>
      <c r="G1278" s="141"/>
      <c r="H1278" s="141"/>
      <c r="I1278" s="141"/>
      <c r="J1278" s="65"/>
      <c r="K1278" s="142"/>
      <c r="L1278" s="142"/>
      <c r="M1278" s="142"/>
      <c r="N1278" s="139"/>
      <c r="O1278" s="139"/>
      <c r="P1278" s="139"/>
      <c r="Q1278" s="140"/>
      <c r="R1278" s="23"/>
      <c r="Y1278" s="31"/>
      <c r="Z1278" s="31"/>
      <c r="AC1278" s="31"/>
    </row>
    <row r="1279" spans="1:29" s="24" customFormat="1" ht="30" customHeight="1" x14ac:dyDescent="0.2">
      <c r="A1279" s="139"/>
      <c r="B1279" s="140"/>
      <c r="C1279" s="139"/>
      <c r="D1279" s="139"/>
      <c r="E1279" s="141"/>
      <c r="F1279" s="141"/>
      <c r="G1279" s="141"/>
      <c r="H1279" s="141"/>
      <c r="I1279" s="141"/>
      <c r="J1279" s="65"/>
      <c r="K1279" s="142"/>
      <c r="L1279" s="142"/>
      <c r="M1279" s="142"/>
      <c r="N1279" s="139"/>
      <c r="O1279" s="139"/>
      <c r="P1279" s="139"/>
      <c r="Q1279" s="140"/>
      <c r="R1279" s="23"/>
      <c r="Y1279" s="31"/>
      <c r="Z1279" s="31"/>
      <c r="AC1279" s="31"/>
    </row>
    <row r="1280" spans="1:29" s="24" customFormat="1" ht="30" customHeight="1" x14ac:dyDescent="0.2">
      <c r="A1280" s="139"/>
      <c r="B1280" s="140"/>
      <c r="C1280" s="139"/>
      <c r="D1280" s="139"/>
      <c r="E1280" s="141"/>
      <c r="F1280" s="141"/>
      <c r="G1280" s="141"/>
      <c r="H1280" s="141"/>
      <c r="I1280" s="141"/>
      <c r="J1280" s="65"/>
      <c r="K1280" s="142"/>
      <c r="L1280" s="142"/>
      <c r="M1280" s="142"/>
      <c r="N1280" s="139"/>
      <c r="O1280" s="139"/>
      <c r="P1280" s="139"/>
      <c r="Q1280" s="140"/>
      <c r="R1280" s="23"/>
      <c r="Y1280" s="31"/>
      <c r="Z1280" s="31"/>
      <c r="AC1280" s="31"/>
    </row>
    <row r="1281" spans="1:29" s="24" customFormat="1" ht="30" customHeight="1" x14ac:dyDescent="0.2">
      <c r="A1281" s="139"/>
      <c r="B1281" s="140"/>
      <c r="C1281" s="139"/>
      <c r="D1281" s="139"/>
      <c r="E1281" s="141"/>
      <c r="F1281" s="141"/>
      <c r="G1281" s="141"/>
      <c r="H1281" s="141"/>
      <c r="I1281" s="141"/>
      <c r="J1281" s="65"/>
      <c r="K1281" s="142"/>
      <c r="L1281" s="142"/>
      <c r="M1281" s="142"/>
      <c r="N1281" s="139"/>
      <c r="O1281" s="139"/>
      <c r="P1281" s="139"/>
      <c r="Q1281" s="140"/>
      <c r="R1281" s="23"/>
      <c r="Y1281" s="31"/>
      <c r="Z1281" s="31"/>
      <c r="AC1281" s="31"/>
    </row>
    <row r="1282" spans="1:29" s="24" customFormat="1" ht="30" customHeight="1" x14ac:dyDescent="0.2">
      <c r="A1282" s="139"/>
      <c r="B1282" s="140"/>
      <c r="C1282" s="139"/>
      <c r="D1282" s="139"/>
      <c r="E1282" s="141"/>
      <c r="F1282" s="141"/>
      <c r="G1282" s="141"/>
      <c r="H1282" s="141"/>
      <c r="I1282" s="141"/>
      <c r="J1282" s="65"/>
      <c r="K1282" s="142"/>
      <c r="L1282" s="142"/>
      <c r="M1282" s="142"/>
      <c r="N1282" s="139"/>
      <c r="O1282" s="139"/>
      <c r="P1282" s="139"/>
      <c r="Q1282" s="140"/>
      <c r="R1282" s="23"/>
      <c r="Y1282" s="31"/>
      <c r="Z1282" s="31"/>
      <c r="AC1282" s="31"/>
    </row>
    <row r="1283" spans="1:29" s="24" customFormat="1" ht="30" customHeight="1" x14ac:dyDescent="0.2">
      <c r="A1283" s="139"/>
      <c r="B1283" s="140"/>
      <c r="C1283" s="139"/>
      <c r="D1283" s="139"/>
      <c r="E1283" s="141"/>
      <c r="F1283" s="141"/>
      <c r="G1283" s="141"/>
      <c r="H1283" s="141"/>
      <c r="I1283" s="141"/>
      <c r="J1283" s="65"/>
      <c r="K1283" s="142"/>
      <c r="L1283" s="142"/>
      <c r="M1283" s="142"/>
      <c r="N1283" s="139"/>
      <c r="O1283" s="139"/>
      <c r="P1283" s="139"/>
      <c r="Q1283" s="140"/>
      <c r="R1283" s="23"/>
      <c r="Y1283" s="31"/>
      <c r="Z1283" s="31"/>
      <c r="AC1283" s="31"/>
    </row>
    <row r="1284" spans="1:29" s="24" customFormat="1" ht="30" customHeight="1" x14ac:dyDescent="0.2">
      <c r="A1284" s="139"/>
      <c r="B1284" s="140"/>
      <c r="C1284" s="139"/>
      <c r="D1284" s="139"/>
      <c r="E1284" s="141"/>
      <c r="F1284" s="141"/>
      <c r="G1284" s="141"/>
      <c r="H1284" s="141"/>
      <c r="I1284" s="141"/>
      <c r="J1284" s="65"/>
      <c r="K1284" s="142"/>
      <c r="L1284" s="142"/>
      <c r="M1284" s="142"/>
      <c r="N1284" s="139"/>
      <c r="O1284" s="139"/>
      <c r="P1284" s="139"/>
      <c r="Q1284" s="140"/>
      <c r="R1284" s="23"/>
      <c r="Y1284" s="31"/>
      <c r="Z1284" s="31"/>
      <c r="AC1284" s="31"/>
    </row>
    <row r="1285" spans="1:29" s="24" customFormat="1" ht="30" customHeight="1" x14ac:dyDescent="0.2">
      <c r="A1285" s="139"/>
      <c r="B1285" s="140"/>
      <c r="C1285" s="139"/>
      <c r="D1285" s="139"/>
      <c r="E1285" s="141"/>
      <c r="F1285" s="141"/>
      <c r="G1285" s="141"/>
      <c r="H1285" s="141"/>
      <c r="I1285" s="141"/>
      <c r="J1285" s="65"/>
      <c r="K1285" s="142"/>
      <c r="L1285" s="142"/>
      <c r="M1285" s="142"/>
      <c r="N1285" s="139"/>
      <c r="O1285" s="139"/>
      <c r="P1285" s="139"/>
      <c r="Q1285" s="140"/>
      <c r="R1285" s="23"/>
      <c r="Y1285" s="31"/>
      <c r="Z1285" s="31"/>
      <c r="AC1285" s="31"/>
    </row>
    <row r="1286" spans="1:29" s="24" customFormat="1" ht="30" customHeight="1" x14ac:dyDescent="0.2">
      <c r="A1286" s="139"/>
      <c r="B1286" s="140"/>
      <c r="C1286" s="139"/>
      <c r="D1286" s="139"/>
      <c r="E1286" s="141"/>
      <c r="F1286" s="141"/>
      <c r="G1286" s="141"/>
      <c r="H1286" s="141"/>
      <c r="I1286" s="141"/>
      <c r="J1286" s="65"/>
      <c r="K1286" s="142"/>
      <c r="L1286" s="142"/>
      <c r="M1286" s="142"/>
      <c r="N1286" s="139"/>
      <c r="O1286" s="139"/>
      <c r="P1286" s="139"/>
      <c r="Q1286" s="140"/>
      <c r="R1286" s="23"/>
      <c r="Y1286" s="31"/>
      <c r="Z1286" s="31"/>
      <c r="AC1286" s="31"/>
    </row>
    <row r="1287" spans="1:29" s="24" customFormat="1" ht="30" customHeight="1" x14ac:dyDescent="0.2">
      <c r="A1287" s="139"/>
      <c r="B1287" s="140"/>
      <c r="C1287" s="139"/>
      <c r="D1287" s="139"/>
      <c r="E1287" s="141"/>
      <c r="F1287" s="141"/>
      <c r="G1287" s="141"/>
      <c r="H1287" s="141"/>
      <c r="I1287" s="141"/>
      <c r="J1287" s="65"/>
      <c r="K1287" s="142"/>
      <c r="L1287" s="142"/>
      <c r="M1287" s="142"/>
      <c r="N1287" s="139"/>
      <c r="O1287" s="139"/>
      <c r="P1287" s="139"/>
      <c r="Q1287" s="140"/>
      <c r="R1287" s="23"/>
      <c r="Y1287" s="31"/>
      <c r="Z1287" s="31"/>
      <c r="AC1287" s="31"/>
    </row>
    <row r="1288" spans="1:29" s="24" customFormat="1" ht="30" customHeight="1" x14ac:dyDescent="0.2">
      <c r="A1288" s="139"/>
      <c r="B1288" s="140"/>
      <c r="C1288" s="139"/>
      <c r="D1288" s="139"/>
      <c r="E1288" s="141"/>
      <c r="F1288" s="141"/>
      <c r="G1288" s="141"/>
      <c r="H1288" s="141"/>
      <c r="I1288" s="141"/>
      <c r="J1288" s="65"/>
      <c r="K1288" s="142"/>
      <c r="L1288" s="142"/>
      <c r="M1288" s="142"/>
      <c r="N1288" s="139"/>
      <c r="O1288" s="139"/>
      <c r="P1288" s="139"/>
      <c r="Q1288" s="140"/>
      <c r="R1288" s="23"/>
      <c r="Y1288" s="31"/>
      <c r="Z1288" s="31"/>
      <c r="AC1288" s="31"/>
    </row>
    <row r="1289" spans="1:29" s="24" customFormat="1" ht="30" customHeight="1" x14ac:dyDescent="0.2">
      <c r="A1289" s="139"/>
      <c r="B1289" s="140"/>
      <c r="C1289" s="139"/>
      <c r="D1289" s="139"/>
      <c r="E1289" s="141"/>
      <c r="F1289" s="141"/>
      <c r="G1289" s="141"/>
      <c r="H1289" s="141"/>
      <c r="I1289" s="141"/>
      <c r="J1289" s="65"/>
      <c r="K1289" s="142"/>
      <c r="L1289" s="142"/>
      <c r="M1289" s="142"/>
      <c r="N1289" s="139"/>
      <c r="O1289" s="139"/>
      <c r="P1289" s="139"/>
      <c r="Q1289" s="140"/>
      <c r="R1289" s="23"/>
      <c r="Y1289" s="31"/>
      <c r="Z1289" s="31"/>
      <c r="AC1289" s="31"/>
    </row>
    <row r="1290" spans="1:29" s="24" customFormat="1" ht="30" customHeight="1" x14ac:dyDescent="0.2">
      <c r="A1290" s="139"/>
      <c r="B1290" s="140"/>
      <c r="C1290" s="139"/>
      <c r="D1290" s="139"/>
      <c r="E1290" s="141"/>
      <c r="F1290" s="141"/>
      <c r="G1290" s="141"/>
      <c r="H1290" s="141"/>
      <c r="I1290" s="141"/>
      <c r="J1290" s="65"/>
      <c r="K1290" s="142"/>
      <c r="L1290" s="142"/>
      <c r="M1290" s="142"/>
      <c r="N1290" s="139"/>
      <c r="O1290" s="139"/>
      <c r="P1290" s="139"/>
      <c r="Q1290" s="140"/>
      <c r="R1290" s="23"/>
      <c r="Y1290" s="31"/>
      <c r="Z1290" s="31"/>
      <c r="AC1290" s="31"/>
    </row>
    <row r="1291" spans="1:29" s="24" customFormat="1" ht="30" customHeight="1" x14ac:dyDescent="0.2">
      <c r="A1291" s="139"/>
      <c r="B1291" s="140"/>
      <c r="C1291" s="139"/>
      <c r="D1291" s="139"/>
      <c r="E1291" s="141"/>
      <c r="F1291" s="141"/>
      <c r="G1291" s="141"/>
      <c r="H1291" s="141"/>
      <c r="I1291" s="141"/>
      <c r="J1291" s="65"/>
      <c r="K1291" s="142"/>
      <c r="L1291" s="142"/>
      <c r="M1291" s="142"/>
      <c r="N1291" s="139"/>
      <c r="O1291" s="139"/>
      <c r="P1291" s="139"/>
      <c r="Q1291" s="140"/>
      <c r="R1291" s="23"/>
      <c r="Y1291" s="31"/>
      <c r="Z1291" s="31"/>
      <c r="AC1291" s="31"/>
    </row>
    <row r="1292" spans="1:29" s="24" customFormat="1" ht="30" customHeight="1" x14ac:dyDescent="0.2">
      <c r="A1292" s="139"/>
      <c r="B1292" s="140"/>
      <c r="C1292" s="139"/>
      <c r="D1292" s="139"/>
      <c r="E1292" s="141"/>
      <c r="F1292" s="141"/>
      <c r="G1292" s="141"/>
      <c r="H1292" s="141"/>
      <c r="I1292" s="141"/>
      <c r="J1292" s="65"/>
      <c r="K1292" s="142"/>
      <c r="L1292" s="142"/>
      <c r="M1292" s="142"/>
      <c r="N1292" s="139"/>
      <c r="O1292" s="139"/>
      <c r="P1292" s="139"/>
      <c r="Q1292" s="140"/>
      <c r="R1292" s="23"/>
      <c r="Y1292" s="31"/>
      <c r="Z1292" s="31"/>
      <c r="AC1292" s="31"/>
    </row>
    <row r="1293" spans="1:29" s="24" customFormat="1" ht="30" customHeight="1" x14ac:dyDescent="0.2">
      <c r="A1293" s="139"/>
      <c r="B1293" s="140"/>
      <c r="C1293" s="139"/>
      <c r="D1293" s="139"/>
      <c r="E1293" s="141"/>
      <c r="F1293" s="141"/>
      <c r="G1293" s="141"/>
      <c r="H1293" s="141"/>
      <c r="I1293" s="141"/>
      <c r="J1293" s="65"/>
      <c r="K1293" s="142"/>
      <c r="L1293" s="142"/>
      <c r="M1293" s="142"/>
      <c r="N1293" s="139"/>
      <c r="O1293" s="139"/>
      <c r="P1293" s="139"/>
      <c r="Q1293" s="140"/>
      <c r="R1293" s="23"/>
      <c r="Y1293" s="31"/>
      <c r="Z1293" s="31"/>
      <c r="AC1293" s="31"/>
    </row>
    <row r="1294" spans="1:29" s="24" customFormat="1" ht="30" customHeight="1" x14ac:dyDescent="0.2">
      <c r="A1294" s="139"/>
      <c r="B1294" s="140"/>
      <c r="C1294" s="139"/>
      <c r="D1294" s="139"/>
      <c r="E1294" s="141"/>
      <c r="F1294" s="141"/>
      <c r="G1294" s="141"/>
      <c r="H1294" s="141"/>
      <c r="I1294" s="141"/>
      <c r="J1294" s="65"/>
      <c r="K1294" s="142"/>
      <c r="L1294" s="142"/>
      <c r="M1294" s="142"/>
      <c r="N1294" s="139"/>
      <c r="O1294" s="139"/>
      <c r="P1294" s="139"/>
      <c r="Q1294" s="140"/>
      <c r="R1294" s="23"/>
      <c r="Y1294" s="31"/>
      <c r="Z1294" s="31"/>
      <c r="AC1294" s="31"/>
    </row>
    <row r="1295" spans="1:29" s="24" customFormat="1" ht="30" customHeight="1" x14ac:dyDescent="0.2">
      <c r="A1295" s="139"/>
      <c r="B1295" s="140"/>
      <c r="C1295" s="139"/>
      <c r="D1295" s="139"/>
      <c r="E1295" s="141"/>
      <c r="F1295" s="141"/>
      <c r="G1295" s="141"/>
      <c r="H1295" s="141"/>
      <c r="I1295" s="141"/>
      <c r="J1295" s="65"/>
      <c r="K1295" s="142"/>
      <c r="L1295" s="142"/>
      <c r="M1295" s="142"/>
      <c r="N1295" s="139"/>
      <c r="O1295" s="139"/>
      <c r="P1295" s="139"/>
      <c r="Q1295" s="140"/>
      <c r="R1295" s="23"/>
      <c r="Y1295" s="31"/>
      <c r="Z1295" s="31"/>
      <c r="AC1295" s="31"/>
    </row>
    <row r="1296" spans="1:29" s="24" customFormat="1" ht="30" customHeight="1" x14ac:dyDescent="0.2">
      <c r="A1296" s="139"/>
      <c r="B1296" s="140"/>
      <c r="C1296" s="139"/>
      <c r="D1296" s="139"/>
      <c r="E1296" s="141"/>
      <c r="F1296" s="141"/>
      <c r="G1296" s="141"/>
      <c r="H1296" s="141"/>
      <c r="I1296" s="141"/>
      <c r="J1296" s="65"/>
      <c r="K1296" s="142"/>
      <c r="L1296" s="142"/>
      <c r="M1296" s="142"/>
      <c r="N1296" s="139"/>
      <c r="O1296" s="139"/>
      <c r="P1296" s="139"/>
      <c r="Q1296" s="140"/>
      <c r="R1296" s="23"/>
      <c r="Y1296" s="31"/>
      <c r="Z1296" s="31"/>
      <c r="AC1296" s="31"/>
    </row>
    <row r="1297" spans="1:29" s="24" customFormat="1" ht="30" customHeight="1" x14ac:dyDescent="0.2">
      <c r="A1297" s="139"/>
      <c r="B1297" s="140"/>
      <c r="C1297" s="139"/>
      <c r="D1297" s="139"/>
      <c r="E1297" s="141"/>
      <c r="F1297" s="141"/>
      <c r="G1297" s="141"/>
      <c r="H1297" s="141"/>
      <c r="I1297" s="141"/>
      <c r="J1297" s="65"/>
      <c r="K1297" s="142"/>
      <c r="L1297" s="142"/>
      <c r="M1297" s="142"/>
      <c r="N1297" s="139"/>
      <c r="O1297" s="139"/>
      <c r="P1297" s="139"/>
      <c r="Q1297" s="140"/>
      <c r="R1297" s="23"/>
      <c r="Y1297" s="31"/>
      <c r="Z1297" s="31"/>
      <c r="AC1297" s="31"/>
    </row>
    <row r="1298" spans="1:29" s="24" customFormat="1" ht="30" customHeight="1" x14ac:dyDescent="0.2">
      <c r="A1298" s="139"/>
      <c r="B1298" s="140"/>
      <c r="C1298" s="139"/>
      <c r="D1298" s="139"/>
      <c r="E1298" s="141"/>
      <c r="F1298" s="141"/>
      <c r="G1298" s="141"/>
      <c r="H1298" s="141"/>
      <c r="I1298" s="141"/>
      <c r="J1298" s="65"/>
      <c r="K1298" s="142"/>
      <c r="L1298" s="142"/>
      <c r="M1298" s="142"/>
      <c r="N1298" s="139"/>
      <c r="O1298" s="139"/>
      <c r="P1298" s="139"/>
      <c r="Q1298" s="140"/>
      <c r="R1298" s="23"/>
      <c r="Y1298" s="31"/>
      <c r="Z1298" s="31"/>
      <c r="AC1298" s="31"/>
    </row>
    <row r="1299" spans="1:29" s="24" customFormat="1" ht="30" customHeight="1" x14ac:dyDescent="0.2">
      <c r="A1299" s="139"/>
      <c r="B1299" s="140"/>
      <c r="C1299" s="139"/>
      <c r="D1299" s="139"/>
      <c r="E1299" s="141"/>
      <c r="F1299" s="141"/>
      <c r="G1299" s="141"/>
      <c r="H1299" s="141"/>
      <c r="I1299" s="141"/>
      <c r="J1299" s="65"/>
      <c r="K1299" s="142"/>
      <c r="L1299" s="142"/>
      <c r="M1299" s="142"/>
      <c r="N1299" s="139"/>
      <c r="O1299" s="139"/>
      <c r="P1299" s="139"/>
      <c r="Q1299" s="140"/>
      <c r="R1299" s="23"/>
      <c r="Y1299" s="31"/>
      <c r="Z1299" s="31"/>
      <c r="AC1299" s="31"/>
    </row>
    <row r="1300" spans="1:29" s="24" customFormat="1" ht="30" customHeight="1" x14ac:dyDescent="0.2">
      <c r="A1300" s="139"/>
      <c r="B1300" s="140"/>
      <c r="C1300" s="139"/>
      <c r="D1300" s="139"/>
      <c r="E1300" s="141"/>
      <c r="F1300" s="141"/>
      <c r="G1300" s="141"/>
      <c r="H1300" s="141"/>
      <c r="I1300" s="141"/>
      <c r="J1300" s="65"/>
      <c r="K1300" s="142"/>
      <c r="L1300" s="142"/>
      <c r="M1300" s="142"/>
      <c r="N1300" s="139"/>
      <c r="O1300" s="139"/>
      <c r="P1300" s="139"/>
      <c r="Q1300" s="140"/>
      <c r="R1300" s="23"/>
      <c r="Y1300" s="31"/>
      <c r="Z1300" s="31"/>
      <c r="AC1300" s="31"/>
    </row>
    <row r="1301" spans="1:29" s="24" customFormat="1" ht="30" customHeight="1" x14ac:dyDescent="0.2">
      <c r="A1301" s="139"/>
      <c r="B1301" s="140"/>
      <c r="C1301" s="139"/>
      <c r="D1301" s="139"/>
      <c r="E1301" s="141"/>
      <c r="F1301" s="141"/>
      <c r="G1301" s="141"/>
      <c r="H1301" s="141"/>
      <c r="I1301" s="141"/>
      <c r="J1301" s="65"/>
      <c r="K1301" s="142"/>
      <c r="L1301" s="142"/>
      <c r="M1301" s="142"/>
      <c r="N1301" s="139"/>
      <c r="O1301" s="139"/>
      <c r="P1301" s="139"/>
      <c r="Q1301" s="140"/>
      <c r="R1301" s="23"/>
      <c r="Y1301" s="31"/>
      <c r="Z1301" s="31"/>
      <c r="AC1301" s="31"/>
    </row>
    <row r="1302" spans="1:29" s="24" customFormat="1" ht="30" customHeight="1" x14ac:dyDescent="0.2">
      <c r="A1302" s="139"/>
      <c r="B1302" s="140"/>
      <c r="C1302" s="139"/>
      <c r="D1302" s="139"/>
      <c r="E1302" s="141"/>
      <c r="F1302" s="141"/>
      <c r="G1302" s="141"/>
      <c r="H1302" s="141"/>
      <c r="I1302" s="141"/>
      <c r="J1302" s="65"/>
      <c r="K1302" s="142"/>
      <c r="L1302" s="142"/>
      <c r="M1302" s="142"/>
      <c r="N1302" s="139"/>
      <c r="O1302" s="139"/>
      <c r="P1302" s="139"/>
      <c r="Q1302" s="140"/>
      <c r="R1302" s="23"/>
      <c r="Y1302" s="31"/>
      <c r="Z1302" s="31"/>
      <c r="AC1302" s="31"/>
    </row>
    <row r="1303" spans="1:29" s="24" customFormat="1" ht="30" customHeight="1" x14ac:dyDescent="0.2">
      <c r="A1303" s="139"/>
      <c r="B1303" s="140"/>
      <c r="C1303" s="139"/>
      <c r="D1303" s="139"/>
      <c r="E1303" s="141"/>
      <c r="F1303" s="141"/>
      <c r="G1303" s="141"/>
      <c r="H1303" s="141"/>
      <c r="I1303" s="141"/>
      <c r="J1303" s="65"/>
      <c r="K1303" s="142"/>
      <c r="L1303" s="142"/>
      <c r="M1303" s="142"/>
      <c r="N1303" s="139"/>
      <c r="O1303" s="139"/>
      <c r="P1303" s="139"/>
      <c r="Q1303" s="140"/>
      <c r="R1303" s="23"/>
      <c r="Y1303" s="31"/>
      <c r="Z1303" s="31"/>
      <c r="AC1303" s="31"/>
    </row>
    <row r="1304" spans="1:29" s="24" customFormat="1" ht="30" customHeight="1" x14ac:dyDescent="0.2">
      <c r="A1304" s="139"/>
      <c r="B1304" s="140"/>
      <c r="C1304" s="139"/>
      <c r="D1304" s="139"/>
      <c r="E1304" s="141"/>
      <c r="F1304" s="141"/>
      <c r="G1304" s="141"/>
      <c r="H1304" s="141"/>
      <c r="I1304" s="141"/>
      <c r="J1304" s="65"/>
      <c r="K1304" s="142"/>
      <c r="L1304" s="142"/>
      <c r="M1304" s="142"/>
      <c r="N1304" s="139"/>
      <c r="O1304" s="139"/>
      <c r="P1304" s="139"/>
      <c r="Q1304" s="140"/>
      <c r="R1304" s="23"/>
      <c r="Y1304" s="31"/>
      <c r="Z1304" s="31"/>
      <c r="AC1304" s="31"/>
    </row>
    <row r="1305" spans="1:29" s="24" customFormat="1" ht="30" customHeight="1" x14ac:dyDescent="0.2">
      <c r="A1305" s="139"/>
      <c r="B1305" s="140"/>
      <c r="C1305" s="139"/>
      <c r="D1305" s="139"/>
      <c r="E1305" s="141"/>
      <c r="F1305" s="141"/>
      <c r="G1305" s="141"/>
      <c r="H1305" s="141"/>
      <c r="I1305" s="141"/>
      <c r="J1305" s="65"/>
      <c r="K1305" s="142"/>
      <c r="L1305" s="142"/>
      <c r="M1305" s="142"/>
      <c r="N1305" s="139"/>
      <c r="O1305" s="139"/>
      <c r="P1305" s="139"/>
      <c r="Q1305" s="140"/>
      <c r="R1305" s="23"/>
      <c r="Y1305" s="31"/>
      <c r="Z1305" s="31"/>
      <c r="AC1305" s="31"/>
    </row>
    <row r="1306" spans="1:29" s="24" customFormat="1" ht="30" customHeight="1" x14ac:dyDescent="0.2">
      <c r="A1306" s="139"/>
      <c r="B1306" s="140"/>
      <c r="C1306" s="139"/>
      <c r="D1306" s="139"/>
      <c r="E1306" s="141"/>
      <c r="F1306" s="141"/>
      <c r="G1306" s="141"/>
      <c r="H1306" s="141"/>
      <c r="I1306" s="141"/>
      <c r="J1306" s="65"/>
      <c r="K1306" s="142"/>
      <c r="L1306" s="142"/>
      <c r="M1306" s="142"/>
      <c r="N1306" s="139"/>
      <c r="O1306" s="139"/>
      <c r="P1306" s="139"/>
      <c r="Q1306" s="140"/>
      <c r="R1306" s="23"/>
      <c r="Y1306" s="31"/>
      <c r="Z1306" s="31"/>
      <c r="AC1306" s="31"/>
    </row>
    <row r="1307" spans="1:29" s="24" customFormat="1" ht="30" customHeight="1" x14ac:dyDescent="0.2">
      <c r="A1307" s="139"/>
      <c r="B1307" s="140"/>
      <c r="C1307" s="139"/>
      <c r="D1307" s="139"/>
      <c r="E1307" s="141"/>
      <c r="F1307" s="141"/>
      <c r="G1307" s="141"/>
      <c r="H1307" s="141"/>
      <c r="I1307" s="141"/>
      <c r="J1307" s="65"/>
      <c r="K1307" s="142"/>
      <c r="L1307" s="142"/>
      <c r="M1307" s="142"/>
      <c r="N1307" s="139"/>
      <c r="O1307" s="139"/>
      <c r="P1307" s="139"/>
      <c r="Q1307" s="140"/>
      <c r="R1307" s="23"/>
      <c r="Y1307" s="31"/>
      <c r="Z1307" s="31"/>
      <c r="AC1307" s="31"/>
    </row>
    <row r="1308" spans="1:29" s="24" customFormat="1" ht="30" customHeight="1" x14ac:dyDescent="0.2">
      <c r="A1308" s="139"/>
      <c r="B1308" s="140"/>
      <c r="C1308" s="139"/>
      <c r="D1308" s="139"/>
      <c r="E1308" s="141"/>
      <c r="F1308" s="141"/>
      <c r="G1308" s="141"/>
      <c r="H1308" s="141"/>
      <c r="I1308" s="141"/>
      <c r="J1308" s="65"/>
      <c r="K1308" s="142"/>
      <c r="L1308" s="142"/>
      <c r="M1308" s="142"/>
      <c r="N1308" s="139"/>
      <c r="O1308" s="139"/>
      <c r="P1308" s="139"/>
      <c r="Q1308" s="140"/>
      <c r="R1308" s="23"/>
      <c r="Y1308" s="31"/>
      <c r="Z1308" s="31"/>
      <c r="AC1308" s="31"/>
    </row>
    <row r="1309" spans="1:29" s="24" customFormat="1" ht="30" customHeight="1" x14ac:dyDescent="0.2">
      <c r="A1309" s="139"/>
      <c r="B1309" s="140"/>
      <c r="C1309" s="139"/>
      <c r="D1309" s="139"/>
      <c r="E1309" s="141"/>
      <c r="F1309" s="141"/>
      <c r="G1309" s="141"/>
      <c r="H1309" s="141"/>
      <c r="I1309" s="141"/>
      <c r="J1309" s="65"/>
      <c r="K1309" s="142"/>
      <c r="L1309" s="142"/>
      <c r="M1309" s="142"/>
      <c r="N1309" s="139"/>
      <c r="O1309" s="139"/>
      <c r="P1309" s="139"/>
      <c r="Q1309" s="140"/>
      <c r="R1309" s="23"/>
      <c r="Y1309" s="31"/>
      <c r="Z1309" s="31"/>
      <c r="AC1309" s="31"/>
    </row>
    <row r="1310" spans="1:29" s="24" customFormat="1" ht="30" customHeight="1" x14ac:dyDescent="0.2">
      <c r="A1310" s="139"/>
      <c r="B1310" s="140"/>
      <c r="C1310" s="139"/>
      <c r="D1310" s="139"/>
      <c r="E1310" s="141"/>
      <c r="F1310" s="141"/>
      <c r="G1310" s="141"/>
      <c r="H1310" s="141"/>
      <c r="I1310" s="141"/>
      <c r="J1310" s="65"/>
      <c r="K1310" s="142"/>
      <c r="L1310" s="142"/>
      <c r="M1310" s="142"/>
      <c r="N1310" s="139"/>
      <c r="O1310" s="139"/>
      <c r="P1310" s="139"/>
      <c r="Q1310" s="140"/>
      <c r="R1310" s="23"/>
      <c r="Y1310" s="31"/>
      <c r="Z1310" s="31"/>
      <c r="AC1310" s="31"/>
    </row>
    <row r="1311" spans="1:29" s="24" customFormat="1" ht="30" customHeight="1" x14ac:dyDescent="0.2">
      <c r="A1311" s="139"/>
      <c r="B1311" s="140"/>
      <c r="C1311" s="139"/>
      <c r="D1311" s="139"/>
      <c r="E1311" s="141"/>
      <c r="F1311" s="141"/>
      <c r="G1311" s="141"/>
      <c r="H1311" s="141"/>
      <c r="I1311" s="141"/>
      <c r="J1311" s="65"/>
      <c r="K1311" s="142"/>
      <c r="L1311" s="142"/>
      <c r="M1311" s="142"/>
      <c r="N1311" s="139"/>
      <c r="O1311" s="139"/>
      <c r="P1311" s="139"/>
      <c r="Q1311" s="140"/>
      <c r="R1311" s="23"/>
      <c r="Y1311" s="31"/>
      <c r="Z1311" s="31"/>
      <c r="AC1311" s="31"/>
    </row>
    <row r="1312" spans="1:29" s="24" customFormat="1" ht="30" customHeight="1" x14ac:dyDescent="0.2">
      <c r="A1312" s="139"/>
      <c r="B1312" s="140"/>
      <c r="C1312" s="139"/>
      <c r="D1312" s="139"/>
      <c r="E1312" s="141"/>
      <c r="F1312" s="141"/>
      <c r="G1312" s="141"/>
      <c r="H1312" s="141"/>
      <c r="I1312" s="141"/>
      <c r="J1312" s="65"/>
      <c r="K1312" s="142"/>
      <c r="L1312" s="142"/>
      <c r="M1312" s="142"/>
      <c r="N1312" s="139"/>
      <c r="O1312" s="139"/>
      <c r="P1312" s="139"/>
      <c r="Q1312" s="140"/>
      <c r="R1312" s="23"/>
      <c r="Y1312" s="31"/>
      <c r="Z1312" s="31"/>
      <c r="AC1312" s="31"/>
    </row>
    <row r="1313" spans="1:29" s="24" customFormat="1" ht="30" customHeight="1" x14ac:dyDescent="0.2">
      <c r="A1313" s="139"/>
      <c r="B1313" s="140"/>
      <c r="C1313" s="139"/>
      <c r="D1313" s="139"/>
      <c r="E1313" s="141"/>
      <c r="F1313" s="141"/>
      <c r="G1313" s="141"/>
      <c r="H1313" s="141"/>
      <c r="I1313" s="141"/>
      <c r="J1313" s="65"/>
      <c r="K1313" s="142"/>
      <c r="L1313" s="142"/>
      <c r="M1313" s="142"/>
      <c r="N1313" s="139"/>
      <c r="O1313" s="139"/>
      <c r="P1313" s="139"/>
      <c r="Q1313" s="140"/>
      <c r="R1313" s="23"/>
      <c r="Y1313" s="31"/>
      <c r="Z1313" s="31"/>
      <c r="AC1313" s="31"/>
    </row>
    <row r="1314" spans="1:29" s="24" customFormat="1" ht="30" customHeight="1" x14ac:dyDescent="0.2">
      <c r="A1314" s="139"/>
      <c r="B1314" s="140"/>
      <c r="C1314" s="139"/>
      <c r="D1314" s="139"/>
      <c r="E1314" s="141"/>
      <c r="F1314" s="141"/>
      <c r="G1314" s="141"/>
      <c r="H1314" s="141"/>
      <c r="I1314" s="141"/>
      <c r="J1314" s="65"/>
      <c r="K1314" s="142"/>
      <c r="L1314" s="142"/>
      <c r="M1314" s="142"/>
      <c r="N1314" s="139"/>
      <c r="O1314" s="139"/>
      <c r="P1314" s="139"/>
      <c r="Q1314" s="140"/>
      <c r="R1314" s="23"/>
      <c r="Y1314" s="31"/>
      <c r="Z1314" s="31"/>
      <c r="AC1314" s="31"/>
    </row>
    <row r="1315" spans="1:29" s="24" customFormat="1" ht="30" customHeight="1" x14ac:dyDescent="0.2">
      <c r="A1315" s="139"/>
      <c r="B1315" s="140"/>
      <c r="C1315" s="139"/>
      <c r="D1315" s="139"/>
      <c r="E1315" s="141"/>
      <c r="F1315" s="141"/>
      <c r="G1315" s="141"/>
      <c r="H1315" s="141"/>
      <c r="I1315" s="141"/>
      <c r="J1315" s="65"/>
      <c r="K1315" s="142"/>
      <c r="L1315" s="142"/>
      <c r="M1315" s="142"/>
      <c r="N1315" s="139"/>
      <c r="O1315" s="139"/>
      <c r="P1315" s="139"/>
      <c r="Q1315" s="140"/>
      <c r="R1315" s="23"/>
      <c r="Y1315" s="31"/>
      <c r="Z1315" s="31"/>
      <c r="AC1315" s="31"/>
    </row>
    <row r="1316" spans="1:29" s="24" customFormat="1" ht="30" customHeight="1" x14ac:dyDescent="0.2">
      <c r="A1316" s="139"/>
      <c r="B1316" s="140"/>
      <c r="C1316" s="139"/>
      <c r="D1316" s="139"/>
      <c r="E1316" s="141"/>
      <c r="F1316" s="141"/>
      <c r="G1316" s="141"/>
      <c r="H1316" s="141"/>
      <c r="I1316" s="141"/>
      <c r="J1316" s="65"/>
      <c r="K1316" s="142"/>
      <c r="L1316" s="142"/>
      <c r="M1316" s="142"/>
      <c r="N1316" s="139"/>
      <c r="O1316" s="139"/>
      <c r="P1316" s="139"/>
      <c r="Q1316" s="140"/>
      <c r="R1316" s="23"/>
      <c r="Y1316" s="31"/>
      <c r="Z1316" s="31"/>
      <c r="AC1316" s="31"/>
    </row>
    <row r="1317" spans="1:29" s="24" customFormat="1" ht="30" customHeight="1" x14ac:dyDescent="0.2">
      <c r="A1317" s="139"/>
      <c r="B1317" s="140"/>
      <c r="C1317" s="139"/>
      <c r="D1317" s="139"/>
      <c r="E1317" s="141"/>
      <c r="F1317" s="141"/>
      <c r="G1317" s="141"/>
      <c r="H1317" s="141"/>
      <c r="I1317" s="141"/>
      <c r="J1317" s="65"/>
      <c r="K1317" s="142"/>
      <c r="L1317" s="142"/>
      <c r="M1317" s="142"/>
      <c r="N1317" s="139"/>
      <c r="O1317" s="139"/>
      <c r="P1317" s="139"/>
      <c r="Q1317" s="140"/>
      <c r="R1317" s="23"/>
      <c r="Y1317" s="31"/>
      <c r="Z1317" s="31"/>
      <c r="AC1317" s="31"/>
    </row>
    <row r="1318" spans="1:29" s="24" customFormat="1" ht="30" customHeight="1" x14ac:dyDescent="0.2">
      <c r="A1318" s="139"/>
      <c r="B1318" s="140"/>
      <c r="C1318" s="139"/>
      <c r="D1318" s="139"/>
      <c r="E1318" s="141"/>
      <c r="F1318" s="141"/>
      <c r="G1318" s="141"/>
      <c r="H1318" s="141"/>
      <c r="I1318" s="141"/>
      <c r="J1318" s="65"/>
      <c r="K1318" s="142"/>
      <c r="L1318" s="142"/>
      <c r="M1318" s="142"/>
      <c r="N1318" s="139"/>
      <c r="O1318" s="139"/>
      <c r="P1318" s="139"/>
      <c r="Q1318" s="140"/>
      <c r="R1318" s="23"/>
      <c r="Y1318" s="31"/>
      <c r="Z1318" s="31"/>
      <c r="AC1318" s="31"/>
    </row>
    <row r="1319" spans="1:29" s="24" customFormat="1" ht="30" customHeight="1" x14ac:dyDescent="0.2">
      <c r="A1319" s="139"/>
      <c r="B1319" s="140"/>
      <c r="C1319" s="139"/>
      <c r="D1319" s="139"/>
      <c r="E1319" s="141"/>
      <c r="F1319" s="141"/>
      <c r="G1319" s="141"/>
      <c r="H1319" s="141"/>
      <c r="I1319" s="141"/>
      <c r="J1319" s="65"/>
      <c r="K1319" s="142"/>
      <c r="L1319" s="142"/>
      <c r="M1319" s="142"/>
      <c r="N1319" s="139"/>
      <c r="O1319" s="139"/>
      <c r="P1319" s="139"/>
      <c r="Q1319" s="140"/>
      <c r="R1319" s="23"/>
      <c r="Y1319" s="31"/>
      <c r="Z1319" s="31"/>
      <c r="AC1319" s="31"/>
    </row>
    <row r="1320" spans="1:29" s="24" customFormat="1" ht="30" customHeight="1" x14ac:dyDescent="0.2">
      <c r="A1320" s="139"/>
      <c r="B1320" s="140"/>
      <c r="C1320" s="139"/>
      <c r="D1320" s="139"/>
      <c r="E1320" s="141"/>
      <c r="F1320" s="141"/>
      <c r="G1320" s="141"/>
      <c r="H1320" s="141"/>
      <c r="I1320" s="141"/>
      <c r="J1320" s="65"/>
      <c r="K1320" s="142"/>
      <c r="L1320" s="142"/>
      <c r="M1320" s="142"/>
      <c r="N1320" s="139"/>
      <c r="O1320" s="139"/>
      <c r="P1320" s="139"/>
      <c r="Q1320" s="140"/>
      <c r="R1320" s="23"/>
      <c r="Y1320" s="31"/>
      <c r="Z1320" s="31"/>
      <c r="AC1320" s="31"/>
    </row>
    <row r="1321" spans="1:29" s="24" customFormat="1" ht="30" customHeight="1" x14ac:dyDescent="0.2">
      <c r="A1321" s="139"/>
      <c r="B1321" s="140"/>
      <c r="C1321" s="139"/>
      <c r="D1321" s="139"/>
      <c r="E1321" s="141"/>
      <c r="F1321" s="141"/>
      <c r="G1321" s="141"/>
      <c r="H1321" s="141"/>
      <c r="I1321" s="141"/>
      <c r="J1321" s="65"/>
      <c r="K1321" s="142"/>
      <c r="L1321" s="142"/>
      <c r="M1321" s="142"/>
      <c r="N1321" s="139"/>
      <c r="O1321" s="139"/>
      <c r="P1321" s="139"/>
      <c r="Q1321" s="140"/>
      <c r="R1321" s="23"/>
      <c r="Y1321" s="31"/>
      <c r="Z1321" s="31"/>
      <c r="AC1321" s="31"/>
    </row>
    <row r="1322" spans="1:29" s="24" customFormat="1" ht="30" customHeight="1" x14ac:dyDescent="0.2">
      <c r="A1322" s="139"/>
      <c r="B1322" s="140"/>
      <c r="C1322" s="139"/>
      <c r="D1322" s="139"/>
      <c r="E1322" s="141"/>
      <c r="F1322" s="141"/>
      <c r="G1322" s="141"/>
      <c r="H1322" s="141"/>
      <c r="I1322" s="141"/>
      <c r="J1322" s="65"/>
      <c r="K1322" s="142"/>
      <c r="L1322" s="142"/>
      <c r="M1322" s="142"/>
      <c r="N1322" s="139"/>
      <c r="O1322" s="139"/>
      <c r="P1322" s="139"/>
      <c r="Q1322" s="140"/>
      <c r="R1322" s="23"/>
      <c r="Y1322" s="31"/>
      <c r="Z1322" s="31"/>
      <c r="AC1322" s="31"/>
    </row>
    <row r="1323" spans="1:29" s="24" customFormat="1" ht="30" customHeight="1" x14ac:dyDescent="0.2">
      <c r="A1323" s="139"/>
      <c r="B1323" s="140"/>
      <c r="C1323" s="139"/>
      <c r="D1323" s="139"/>
      <c r="E1323" s="141"/>
      <c r="F1323" s="141"/>
      <c r="G1323" s="141"/>
      <c r="H1323" s="141"/>
      <c r="I1323" s="141"/>
      <c r="J1323" s="65"/>
      <c r="K1323" s="142"/>
      <c r="L1323" s="142"/>
      <c r="M1323" s="142"/>
      <c r="N1323" s="139"/>
      <c r="O1323" s="139"/>
      <c r="P1323" s="139"/>
      <c r="Q1323" s="140"/>
      <c r="R1323" s="23"/>
      <c r="Y1323" s="31"/>
      <c r="Z1323" s="31"/>
      <c r="AC1323" s="31"/>
    </row>
    <row r="1324" spans="1:29" s="24" customFormat="1" ht="30" customHeight="1" x14ac:dyDescent="0.2">
      <c r="A1324" s="139"/>
      <c r="B1324" s="140"/>
      <c r="C1324" s="139"/>
      <c r="D1324" s="139"/>
      <c r="E1324" s="141"/>
      <c r="F1324" s="141"/>
      <c r="G1324" s="141"/>
      <c r="H1324" s="141"/>
      <c r="I1324" s="141"/>
      <c r="J1324" s="65"/>
      <c r="K1324" s="142"/>
      <c r="L1324" s="142"/>
      <c r="M1324" s="142"/>
      <c r="N1324" s="139"/>
      <c r="O1324" s="139"/>
      <c r="P1324" s="139"/>
      <c r="Q1324" s="140"/>
      <c r="R1324" s="23"/>
      <c r="Y1324" s="31"/>
      <c r="Z1324" s="31"/>
      <c r="AC1324" s="31"/>
    </row>
    <row r="1325" spans="1:29" s="24" customFormat="1" ht="30" customHeight="1" x14ac:dyDescent="0.2">
      <c r="A1325" s="139"/>
      <c r="B1325" s="140"/>
      <c r="C1325" s="139"/>
      <c r="D1325" s="139"/>
      <c r="E1325" s="141"/>
      <c r="F1325" s="141"/>
      <c r="G1325" s="141"/>
      <c r="H1325" s="141"/>
      <c r="I1325" s="141"/>
      <c r="J1325" s="65"/>
      <c r="K1325" s="142"/>
      <c r="L1325" s="142"/>
      <c r="M1325" s="142"/>
      <c r="N1325" s="139"/>
      <c r="O1325" s="139"/>
      <c r="P1325" s="139"/>
      <c r="Q1325" s="140"/>
      <c r="R1325" s="23"/>
      <c r="Y1325" s="31"/>
      <c r="Z1325" s="31"/>
      <c r="AC1325" s="31"/>
    </row>
    <row r="1326" spans="1:29" s="24" customFormat="1" ht="30" customHeight="1" x14ac:dyDescent="0.2">
      <c r="A1326" s="139"/>
      <c r="B1326" s="140"/>
      <c r="C1326" s="139"/>
      <c r="D1326" s="139"/>
      <c r="E1326" s="141"/>
      <c r="F1326" s="141"/>
      <c r="G1326" s="141"/>
      <c r="H1326" s="141"/>
      <c r="I1326" s="141"/>
      <c r="J1326" s="65"/>
      <c r="K1326" s="142"/>
      <c r="L1326" s="142"/>
      <c r="M1326" s="142"/>
      <c r="N1326" s="139"/>
      <c r="O1326" s="139"/>
      <c r="P1326" s="139"/>
      <c r="Q1326" s="140"/>
      <c r="R1326" s="23"/>
      <c r="Y1326" s="31"/>
      <c r="Z1326" s="31"/>
      <c r="AC1326" s="31"/>
    </row>
    <row r="1327" spans="1:29" s="24" customFormat="1" ht="30" customHeight="1" x14ac:dyDescent="0.2">
      <c r="A1327" s="139"/>
      <c r="B1327" s="140"/>
      <c r="C1327" s="139"/>
      <c r="D1327" s="139"/>
      <c r="E1327" s="141"/>
      <c r="F1327" s="141"/>
      <c r="G1327" s="141"/>
      <c r="H1327" s="141"/>
      <c r="I1327" s="141"/>
      <c r="J1327" s="65"/>
      <c r="K1327" s="142"/>
      <c r="L1327" s="142"/>
      <c r="M1327" s="142"/>
      <c r="N1327" s="139"/>
      <c r="O1327" s="139"/>
      <c r="P1327" s="139"/>
      <c r="Q1327" s="140"/>
      <c r="R1327" s="23"/>
      <c r="Y1327" s="31"/>
      <c r="Z1327" s="31"/>
      <c r="AC1327" s="31"/>
    </row>
    <row r="1328" spans="1:29" s="24" customFormat="1" ht="30" customHeight="1" x14ac:dyDescent="0.2">
      <c r="A1328" s="139"/>
      <c r="B1328" s="140"/>
      <c r="C1328" s="139"/>
      <c r="D1328" s="139"/>
      <c r="E1328" s="141"/>
      <c r="F1328" s="141"/>
      <c r="G1328" s="141"/>
      <c r="H1328" s="141"/>
      <c r="I1328" s="141"/>
      <c r="J1328" s="65"/>
      <c r="K1328" s="142"/>
      <c r="L1328" s="142"/>
      <c r="M1328" s="142"/>
      <c r="N1328" s="139"/>
      <c r="O1328" s="139"/>
      <c r="P1328" s="139"/>
      <c r="Q1328" s="140"/>
      <c r="R1328" s="23"/>
      <c r="Y1328" s="31"/>
      <c r="Z1328" s="31"/>
      <c r="AC1328" s="31"/>
    </row>
    <row r="1329" spans="1:29" s="24" customFormat="1" ht="30" customHeight="1" x14ac:dyDescent="0.2">
      <c r="A1329" s="139"/>
      <c r="B1329" s="140"/>
      <c r="C1329" s="139"/>
      <c r="D1329" s="139"/>
      <c r="E1329" s="141"/>
      <c r="F1329" s="141"/>
      <c r="G1329" s="141"/>
      <c r="H1329" s="141"/>
      <c r="I1329" s="141"/>
      <c r="J1329" s="65"/>
      <c r="K1329" s="142"/>
      <c r="L1329" s="142"/>
      <c r="M1329" s="142"/>
      <c r="N1329" s="139"/>
      <c r="O1329" s="139"/>
      <c r="P1329" s="139"/>
      <c r="Q1329" s="140"/>
      <c r="R1329" s="23"/>
      <c r="Y1329" s="31"/>
      <c r="Z1329" s="31"/>
      <c r="AC1329" s="31"/>
    </row>
    <row r="1330" spans="1:29" s="24" customFormat="1" ht="30" customHeight="1" x14ac:dyDescent="0.2">
      <c r="A1330" s="139"/>
      <c r="B1330" s="140"/>
      <c r="C1330" s="139"/>
      <c r="D1330" s="139"/>
      <c r="E1330" s="141"/>
      <c r="F1330" s="141"/>
      <c r="G1330" s="141"/>
      <c r="H1330" s="141"/>
      <c r="I1330" s="141"/>
      <c r="J1330" s="65"/>
      <c r="K1330" s="142"/>
      <c r="L1330" s="142"/>
      <c r="M1330" s="142"/>
      <c r="N1330" s="139"/>
      <c r="O1330" s="139"/>
      <c r="P1330" s="139"/>
      <c r="Q1330" s="140"/>
      <c r="R1330" s="23"/>
      <c r="Y1330" s="31"/>
      <c r="Z1330" s="31"/>
      <c r="AC1330" s="31"/>
    </row>
    <row r="1331" spans="1:29" s="24" customFormat="1" ht="30" customHeight="1" x14ac:dyDescent="0.2">
      <c r="A1331" s="139"/>
      <c r="B1331" s="140"/>
      <c r="C1331" s="139"/>
      <c r="D1331" s="139"/>
      <c r="E1331" s="141"/>
      <c r="F1331" s="141"/>
      <c r="G1331" s="141"/>
      <c r="H1331" s="141"/>
      <c r="I1331" s="141"/>
      <c r="J1331" s="65"/>
      <c r="K1331" s="142"/>
      <c r="L1331" s="142"/>
      <c r="M1331" s="142"/>
      <c r="N1331" s="139"/>
      <c r="O1331" s="139"/>
      <c r="P1331" s="139"/>
      <c r="Q1331" s="140"/>
      <c r="R1331" s="23"/>
      <c r="Y1331" s="31"/>
      <c r="Z1331" s="31"/>
      <c r="AC1331" s="31"/>
    </row>
    <row r="1332" spans="1:29" s="24" customFormat="1" ht="30" customHeight="1" x14ac:dyDescent="0.2">
      <c r="A1332" s="139"/>
      <c r="B1332" s="140"/>
      <c r="C1332" s="139"/>
      <c r="D1332" s="139"/>
      <c r="E1332" s="141"/>
      <c r="F1332" s="141"/>
      <c r="G1332" s="141"/>
      <c r="H1332" s="141"/>
      <c r="I1332" s="141"/>
      <c r="J1332" s="65"/>
      <c r="K1332" s="142"/>
      <c r="L1332" s="142"/>
      <c r="M1332" s="142"/>
      <c r="N1332" s="139"/>
      <c r="O1332" s="139"/>
      <c r="P1332" s="139"/>
      <c r="Q1332" s="140"/>
      <c r="R1332" s="23"/>
      <c r="Y1332" s="31"/>
      <c r="Z1332" s="31"/>
      <c r="AC1332" s="31"/>
    </row>
    <row r="1333" spans="1:29" s="24" customFormat="1" ht="30" customHeight="1" x14ac:dyDescent="0.2">
      <c r="A1333" s="139"/>
      <c r="B1333" s="140"/>
      <c r="C1333" s="139"/>
      <c r="D1333" s="139"/>
      <c r="E1333" s="141"/>
      <c r="F1333" s="141"/>
      <c r="G1333" s="141"/>
      <c r="H1333" s="141"/>
      <c r="I1333" s="141"/>
      <c r="J1333" s="65"/>
      <c r="K1333" s="142"/>
      <c r="L1333" s="142"/>
      <c r="M1333" s="142"/>
      <c r="N1333" s="139"/>
      <c r="O1333" s="139"/>
      <c r="P1333" s="139"/>
      <c r="Q1333" s="140"/>
      <c r="R1333" s="23"/>
      <c r="Y1333" s="31"/>
      <c r="Z1333" s="31"/>
      <c r="AC1333" s="31"/>
    </row>
    <row r="1334" spans="1:29" s="24" customFormat="1" ht="30" customHeight="1" x14ac:dyDescent="0.2">
      <c r="A1334" s="139"/>
      <c r="B1334" s="140"/>
      <c r="C1334" s="139"/>
      <c r="D1334" s="139"/>
      <c r="E1334" s="141"/>
      <c r="F1334" s="141"/>
      <c r="G1334" s="141"/>
      <c r="H1334" s="141"/>
      <c r="I1334" s="141"/>
      <c r="J1334" s="65"/>
      <c r="K1334" s="142"/>
      <c r="L1334" s="142"/>
      <c r="M1334" s="142"/>
      <c r="N1334" s="139"/>
      <c r="O1334" s="139"/>
      <c r="P1334" s="139"/>
      <c r="Q1334" s="140"/>
      <c r="R1334" s="23"/>
      <c r="Y1334" s="31"/>
      <c r="Z1334" s="31"/>
      <c r="AC1334" s="31"/>
    </row>
    <row r="1335" spans="1:29" s="24" customFormat="1" ht="30" customHeight="1" x14ac:dyDescent="0.2">
      <c r="A1335" s="139"/>
      <c r="B1335" s="140"/>
      <c r="C1335" s="139"/>
      <c r="D1335" s="139"/>
      <c r="E1335" s="141"/>
      <c r="F1335" s="141"/>
      <c r="G1335" s="141"/>
      <c r="H1335" s="141"/>
      <c r="I1335" s="141"/>
      <c r="J1335" s="65"/>
      <c r="K1335" s="142"/>
      <c r="L1335" s="142"/>
      <c r="M1335" s="142"/>
      <c r="N1335" s="139"/>
      <c r="O1335" s="139"/>
      <c r="P1335" s="139"/>
      <c r="Q1335" s="140"/>
      <c r="R1335" s="23"/>
      <c r="Y1335" s="31"/>
      <c r="Z1335" s="31"/>
      <c r="AC1335" s="31"/>
    </row>
    <row r="1336" spans="1:29" s="24" customFormat="1" ht="30" customHeight="1" x14ac:dyDescent="0.2">
      <c r="A1336" s="139"/>
      <c r="B1336" s="140"/>
      <c r="C1336" s="139"/>
      <c r="D1336" s="139"/>
      <c r="E1336" s="141"/>
      <c r="F1336" s="141"/>
      <c r="G1336" s="141"/>
      <c r="H1336" s="141"/>
      <c r="I1336" s="141"/>
      <c r="J1336" s="65"/>
      <c r="K1336" s="142"/>
      <c r="L1336" s="142"/>
      <c r="M1336" s="142"/>
      <c r="N1336" s="139"/>
      <c r="O1336" s="139"/>
      <c r="P1336" s="139"/>
      <c r="Q1336" s="140"/>
      <c r="R1336" s="23"/>
      <c r="Y1336" s="31"/>
      <c r="Z1336" s="31"/>
      <c r="AC1336" s="31"/>
    </row>
    <row r="1337" spans="1:29" s="24" customFormat="1" ht="30" customHeight="1" x14ac:dyDescent="0.2">
      <c r="A1337" s="139"/>
      <c r="B1337" s="140"/>
      <c r="C1337" s="139"/>
      <c r="D1337" s="139"/>
      <c r="E1337" s="141"/>
      <c r="F1337" s="141"/>
      <c r="G1337" s="141"/>
      <c r="H1337" s="141"/>
      <c r="I1337" s="141"/>
      <c r="J1337" s="65"/>
      <c r="K1337" s="142"/>
      <c r="L1337" s="142"/>
      <c r="M1337" s="142"/>
      <c r="N1337" s="139"/>
      <c r="O1337" s="139"/>
      <c r="P1337" s="139"/>
      <c r="Q1337" s="140"/>
      <c r="R1337" s="23"/>
      <c r="Y1337" s="31"/>
      <c r="Z1337" s="31"/>
      <c r="AC1337" s="31"/>
    </row>
    <row r="1338" spans="1:29" s="24" customFormat="1" ht="30" customHeight="1" x14ac:dyDescent="0.2">
      <c r="A1338" s="139"/>
      <c r="B1338" s="140"/>
      <c r="C1338" s="139"/>
      <c r="D1338" s="139"/>
      <c r="E1338" s="141"/>
      <c r="F1338" s="141"/>
      <c r="G1338" s="141"/>
      <c r="H1338" s="141"/>
      <c r="I1338" s="141"/>
      <c r="J1338" s="65"/>
      <c r="K1338" s="142"/>
      <c r="L1338" s="142"/>
      <c r="M1338" s="142"/>
      <c r="N1338" s="139"/>
      <c r="O1338" s="139"/>
      <c r="P1338" s="139"/>
      <c r="Q1338" s="140"/>
      <c r="R1338" s="23"/>
      <c r="Y1338" s="31"/>
      <c r="Z1338" s="31"/>
      <c r="AC1338" s="31"/>
    </row>
    <row r="1339" spans="1:29" s="24" customFormat="1" ht="30" customHeight="1" x14ac:dyDescent="0.2">
      <c r="A1339" s="139"/>
      <c r="B1339" s="140"/>
      <c r="C1339" s="139"/>
      <c r="D1339" s="139"/>
      <c r="E1339" s="141"/>
      <c r="F1339" s="141"/>
      <c r="G1339" s="141"/>
      <c r="H1339" s="141"/>
      <c r="I1339" s="141"/>
      <c r="J1339" s="65"/>
      <c r="K1339" s="142"/>
      <c r="L1339" s="142"/>
      <c r="M1339" s="142"/>
      <c r="N1339" s="139"/>
      <c r="O1339" s="139"/>
      <c r="P1339" s="139"/>
      <c r="Q1339" s="140"/>
      <c r="R1339" s="23"/>
      <c r="Y1339" s="31"/>
      <c r="Z1339" s="31"/>
      <c r="AC1339" s="31"/>
    </row>
    <row r="1340" spans="1:29" s="24" customFormat="1" ht="30" customHeight="1" x14ac:dyDescent="0.2">
      <c r="A1340" s="139"/>
      <c r="B1340" s="140"/>
      <c r="C1340" s="139"/>
      <c r="D1340" s="139"/>
      <c r="E1340" s="141"/>
      <c r="F1340" s="141"/>
      <c r="G1340" s="141"/>
      <c r="H1340" s="141"/>
      <c r="I1340" s="141"/>
      <c r="J1340" s="65"/>
      <c r="K1340" s="142"/>
      <c r="L1340" s="142"/>
      <c r="M1340" s="142"/>
      <c r="N1340" s="139"/>
      <c r="O1340" s="139"/>
      <c r="P1340" s="139"/>
      <c r="Q1340" s="140"/>
      <c r="R1340" s="23"/>
      <c r="Y1340" s="31"/>
      <c r="Z1340" s="31"/>
      <c r="AC1340" s="31"/>
    </row>
    <row r="1341" spans="1:29" s="24" customFormat="1" ht="30" customHeight="1" x14ac:dyDescent="0.2">
      <c r="A1341" s="139"/>
      <c r="B1341" s="140"/>
      <c r="C1341" s="139"/>
      <c r="D1341" s="139"/>
      <c r="E1341" s="141"/>
      <c r="F1341" s="141"/>
      <c r="G1341" s="141"/>
      <c r="H1341" s="141"/>
      <c r="I1341" s="141"/>
      <c r="J1341" s="65"/>
      <c r="K1341" s="142"/>
      <c r="L1341" s="142"/>
      <c r="M1341" s="142"/>
      <c r="N1341" s="139"/>
      <c r="O1341" s="139"/>
      <c r="P1341" s="139"/>
      <c r="Q1341" s="140"/>
      <c r="R1341" s="23"/>
      <c r="Y1341" s="31"/>
      <c r="Z1341" s="31"/>
      <c r="AC1341" s="31"/>
    </row>
    <row r="1342" spans="1:29" s="24" customFormat="1" ht="30" customHeight="1" x14ac:dyDescent="0.2">
      <c r="A1342" s="139"/>
      <c r="B1342" s="140"/>
      <c r="C1342" s="139"/>
      <c r="D1342" s="139"/>
      <c r="E1342" s="141"/>
      <c r="F1342" s="141"/>
      <c r="G1342" s="141"/>
      <c r="H1342" s="141"/>
      <c r="I1342" s="141"/>
      <c r="J1342" s="65"/>
      <c r="K1342" s="142"/>
      <c r="L1342" s="142"/>
      <c r="M1342" s="142"/>
      <c r="N1342" s="139"/>
      <c r="O1342" s="139"/>
      <c r="P1342" s="139"/>
      <c r="Q1342" s="140"/>
      <c r="R1342" s="23"/>
      <c r="Y1342" s="31"/>
      <c r="Z1342" s="31"/>
      <c r="AC1342" s="31"/>
    </row>
    <row r="1343" spans="1:29" s="24" customFormat="1" ht="30" customHeight="1" x14ac:dyDescent="0.2">
      <c r="A1343" s="139"/>
      <c r="B1343" s="140"/>
      <c r="C1343" s="139"/>
      <c r="D1343" s="139"/>
      <c r="E1343" s="141"/>
      <c r="F1343" s="141"/>
      <c r="G1343" s="141"/>
      <c r="H1343" s="141"/>
      <c r="I1343" s="141"/>
      <c r="J1343" s="65"/>
      <c r="K1343" s="142"/>
      <c r="L1343" s="142"/>
      <c r="M1343" s="142"/>
      <c r="N1343" s="139"/>
      <c r="O1343" s="139"/>
      <c r="P1343" s="139"/>
      <c r="Q1343" s="140"/>
      <c r="R1343" s="23"/>
      <c r="Y1343" s="31"/>
      <c r="Z1343" s="31"/>
      <c r="AC1343" s="31"/>
    </row>
    <row r="1344" spans="1:29" s="24" customFormat="1" ht="30" customHeight="1" x14ac:dyDescent="0.2">
      <c r="A1344" s="139"/>
      <c r="B1344" s="140"/>
      <c r="C1344" s="139"/>
      <c r="D1344" s="139"/>
      <c r="E1344" s="141"/>
      <c r="F1344" s="141"/>
      <c r="G1344" s="141"/>
      <c r="H1344" s="141"/>
      <c r="I1344" s="141"/>
      <c r="J1344" s="65"/>
      <c r="K1344" s="142"/>
      <c r="L1344" s="142"/>
      <c r="M1344" s="142"/>
      <c r="N1344" s="139"/>
      <c r="O1344" s="139"/>
      <c r="P1344" s="139"/>
      <c r="Q1344" s="140"/>
      <c r="R1344" s="23"/>
      <c r="Y1344" s="31"/>
      <c r="Z1344" s="31"/>
      <c r="AC1344" s="31"/>
    </row>
    <row r="1345" spans="1:29" s="24" customFormat="1" ht="30" customHeight="1" x14ac:dyDescent="0.2">
      <c r="A1345" s="139"/>
      <c r="B1345" s="140"/>
      <c r="C1345" s="139"/>
      <c r="D1345" s="139"/>
      <c r="E1345" s="141"/>
      <c r="F1345" s="141"/>
      <c r="G1345" s="141"/>
      <c r="H1345" s="141"/>
      <c r="I1345" s="141"/>
      <c r="J1345" s="65"/>
      <c r="K1345" s="142"/>
      <c r="L1345" s="142"/>
      <c r="M1345" s="142"/>
      <c r="N1345" s="139"/>
      <c r="O1345" s="139"/>
      <c r="P1345" s="139"/>
      <c r="Q1345" s="140"/>
      <c r="R1345" s="23"/>
      <c r="Y1345" s="31"/>
      <c r="Z1345" s="31"/>
      <c r="AC1345" s="31"/>
    </row>
    <row r="1346" spans="1:29" s="24" customFormat="1" ht="30" customHeight="1" x14ac:dyDescent="0.2">
      <c r="A1346" s="139"/>
      <c r="B1346" s="140"/>
      <c r="C1346" s="139"/>
      <c r="D1346" s="139"/>
      <c r="E1346" s="141"/>
      <c r="F1346" s="141"/>
      <c r="G1346" s="141"/>
      <c r="H1346" s="141"/>
      <c r="I1346" s="141"/>
      <c r="J1346" s="65"/>
      <c r="K1346" s="142"/>
      <c r="L1346" s="142"/>
      <c r="M1346" s="142"/>
      <c r="N1346" s="139"/>
      <c r="O1346" s="139"/>
      <c r="P1346" s="139"/>
      <c r="Q1346" s="140"/>
      <c r="R1346" s="23"/>
      <c r="Y1346" s="31"/>
      <c r="Z1346" s="31"/>
      <c r="AC1346" s="31"/>
    </row>
    <row r="1347" spans="1:29" s="24" customFormat="1" ht="30" customHeight="1" x14ac:dyDescent="0.2">
      <c r="A1347" s="139"/>
      <c r="B1347" s="140"/>
      <c r="C1347" s="139"/>
      <c r="D1347" s="139"/>
      <c r="E1347" s="141"/>
      <c r="F1347" s="141"/>
      <c r="G1347" s="141"/>
      <c r="H1347" s="141"/>
      <c r="I1347" s="141"/>
      <c r="J1347" s="65"/>
      <c r="K1347" s="142"/>
      <c r="L1347" s="142"/>
      <c r="M1347" s="142"/>
      <c r="N1347" s="139"/>
      <c r="O1347" s="139"/>
      <c r="P1347" s="139"/>
      <c r="Q1347" s="140"/>
      <c r="R1347" s="23"/>
      <c r="Y1347" s="31"/>
      <c r="Z1347" s="31"/>
      <c r="AC1347" s="31"/>
    </row>
    <row r="1348" spans="1:29" s="24" customFormat="1" ht="30" customHeight="1" x14ac:dyDescent="0.2">
      <c r="A1348" s="139"/>
      <c r="B1348" s="140"/>
      <c r="C1348" s="139"/>
      <c r="D1348" s="139"/>
      <c r="E1348" s="141"/>
      <c r="F1348" s="141"/>
      <c r="G1348" s="141"/>
      <c r="H1348" s="141"/>
      <c r="I1348" s="141"/>
      <c r="J1348" s="65"/>
      <c r="K1348" s="142"/>
      <c r="L1348" s="142"/>
      <c r="M1348" s="142"/>
      <c r="N1348" s="139"/>
      <c r="O1348" s="139"/>
      <c r="P1348" s="139"/>
      <c r="Q1348" s="140"/>
      <c r="R1348" s="23"/>
      <c r="Y1348" s="31"/>
      <c r="Z1348" s="31"/>
      <c r="AC1348" s="31"/>
    </row>
    <row r="1349" spans="1:29" s="24" customFormat="1" ht="30" customHeight="1" x14ac:dyDescent="0.2">
      <c r="A1349" s="139"/>
      <c r="B1349" s="140"/>
      <c r="C1349" s="139"/>
      <c r="D1349" s="139"/>
      <c r="E1349" s="141"/>
      <c r="F1349" s="141"/>
      <c r="G1349" s="141"/>
      <c r="H1349" s="141"/>
      <c r="I1349" s="141"/>
      <c r="J1349" s="65"/>
      <c r="K1349" s="142"/>
      <c r="L1349" s="142"/>
      <c r="M1349" s="142"/>
      <c r="N1349" s="139"/>
      <c r="O1349" s="139"/>
      <c r="P1349" s="139"/>
      <c r="Q1349" s="140"/>
      <c r="R1349" s="23"/>
      <c r="Y1349" s="31"/>
      <c r="Z1349" s="31"/>
      <c r="AC1349" s="31"/>
    </row>
    <row r="1350" spans="1:29" s="24" customFormat="1" ht="30" customHeight="1" x14ac:dyDescent="0.2">
      <c r="A1350" s="139"/>
      <c r="B1350" s="140"/>
      <c r="C1350" s="139"/>
      <c r="D1350" s="139"/>
      <c r="E1350" s="141"/>
      <c r="F1350" s="141"/>
      <c r="G1350" s="141"/>
      <c r="H1350" s="141"/>
      <c r="I1350" s="141"/>
      <c r="J1350" s="65"/>
      <c r="K1350" s="142"/>
      <c r="L1350" s="142"/>
      <c r="M1350" s="142"/>
      <c r="N1350" s="139"/>
      <c r="O1350" s="139"/>
      <c r="P1350" s="139"/>
      <c r="Q1350" s="140"/>
      <c r="R1350" s="23"/>
      <c r="Y1350" s="31"/>
      <c r="Z1350" s="31"/>
      <c r="AC1350" s="31"/>
    </row>
    <row r="1351" spans="1:29" s="24" customFormat="1" ht="30" customHeight="1" x14ac:dyDescent="0.2">
      <c r="A1351" s="139"/>
      <c r="B1351" s="140"/>
      <c r="C1351" s="139"/>
      <c r="D1351" s="139"/>
      <c r="E1351" s="141"/>
      <c r="F1351" s="141"/>
      <c r="G1351" s="141"/>
      <c r="H1351" s="141"/>
      <c r="I1351" s="141"/>
      <c r="J1351" s="65"/>
      <c r="K1351" s="142"/>
      <c r="L1351" s="142"/>
      <c r="M1351" s="142"/>
      <c r="N1351" s="139"/>
      <c r="O1351" s="139"/>
      <c r="P1351" s="139"/>
      <c r="Q1351" s="140"/>
      <c r="R1351" s="23"/>
      <c r="Y1351" s="31"/>
      <c r="Z1351" s="31"/>
      <c r="AC1351" s="31"/>
    </row>
    <row r="1352" spans="1:29" s="24" customFormat="1" ht="30" customHeight="1" x14ac:dyDescent="0.2">
      <c r="A1352" s="139"/>
      <c r="B1352" s="140"/>
      <c r="C1352" s="139"/>
      <c r="D1352" s="139"/>
      <c r="E1352" s="141"/>
      <c r="F1352" s="141"/>
      <c r="G1352" s="141"/>
      <c r="H1352" s="141"/>
      <c r="I1352" s="141"/>
      <c r="J1352" s="65"/>
      <c r="K1352" s="142"/>
      <c r="L1352" s="142"/>
      <c r="M1352" s="142"/>
      <c r="N1352" s="139"/>
      <c r="O1352" s="139"/>
      <c r="P1352" s="139"/>
      <c r="Q1352" s="140"/>
      <c r="R1352" s="23"/>
      <c r="Y1352" s="31"/>
      <c r="Z1352" s="31"/>
      <c r="AC1352" s="31"/>
    </row>
    <row r="1353" spans="1:29" s="24" customFormat="1" ht="30" customHeight="1" x14ac:dyDescent="0.2">
      <c r="A1353" s="139"/>
      <c r="B1353" s="140"/>
      <c r="C1353" s="139"/>
      <c r="D1353" s="139"/>
      <c r="E1353" s="141"/>
      <c r="F1353" s="141"/>
      <c r="G1353" s="141"/>
      <c r="H1353" s="141"/>
      <c r="I1353" s="141"/>
      <c r="J1353" s="65"/>
      <c r="K1353" s="142"/>
      <c r="L1353" s="142"/>
      <c r="M1353" s="142"/>
      <c r="N1353" s="139"/>
      <c r="O1353" s="139"/>
      <c r="P1353" s="139"/>
      <c r="Q1353" s="140"/>
      <c r="R1353" s="23"/>
      <c r="Y1353" s="31"/>
      <c r="Z1353" s="31"/>
      <c r="AC1353" s="31"/>
    </row>
    <row r="1354" spans="1:29" s="24" customFormat="1" ht="30" customHeight="1" x14ac:dyDescent="0.2">
      <c r="A1354" s="139"/>
      <c r="B1354" s="140"/>
      <c r="C1354" s="139"/>
      <c r="D1354" s="139"/>
      <c r="E1354" s="141"/>
      <c r="F1354" s="141"/>
      <c r="G1354" s="141"/>
      <c r="H1354" s="141"/>
      <c r="I1354" s="141"/>
      <c r="J1354" s="65"/>
      <c r="K1354" s="142"/>
      <c r="L1354" s="142"/>
      <c r="M1354" s="142"/>
      <c r="N1354" s="139"/>
      <c r="O1354" s="139"/>
      <c r="P1354" s="139"/>
      <c r="Q1354" s="140"/>
      <c r="R1354" s="23"/>
      <c r="Y1354" s="31"/>
      <c r="Z1354" s="31"/>
      <c r="AC1354" s="31"/>
    </row>
    <row r="1355" spans="1:29" s="24" customFormat="1" ht="30" customHeight="1" x14ac:dyDescent="0.2">
      <c r="A1355" s="139"/>
      <c r="B1355" s="140"/>
      <c r="C1355" s="139"/>
      <c r="D1355" s="139"/>
      <c r="E1355" s="141"/>
      <c r="F1355" s="141"/>
      <c r="G1355" s="141"/>
      <c r="H1355" s="141"/>
      <c r="I1355" s="141"/>
      <c r="J1355" s="65"/>
      <c r="K1355" s="142"/>
      <c r="L1355" s="142"/>
      <c r="M1355" s="142"/>
      <c r="N1355" s="139"/>
      <c r="O1355" s="139"/>
      <c r="P1355" s="139"/>
      <c r="Q1355" s="140"/>
      <c r="R1355" s="23"/>
      <c r="Y1355" s="31"/>
      <c r="Z1355" s="31"/>
      <c r="AC1355" s="31"/>
    </row>
    <row r="1356" spans="1:29" s="24" customFormat="1" ht="30" customHeight="1" x14ac:dyDescent="0.2">
      <c r="A1356" s="139"/>
      <c r="B1356" s="140"/>
      <c r="C1356" s="139"/>
      <c r="D1356" s="139"/>
      <c r="E1356" s="141"/>
      <c r="F1356" s="141"/>
      <c r="G1356" s="141"/>
      <c r="H1356" s="141"/>
      <c r="I1356" s="141"/>
      <c r="J1356" s="65"/>
      <c r="K1356" s="142"/>
      <c r="L1356" s="142"/>
      <c r="M1356" s="142"/>
      <c r="N1356" s="139"/>
      <c r="O1356" s="139"/>
      <c r="P1356" s="139"/>
      <c r="Q1356" s="140"/>
      <c r="R1356" s="23"/>
      <c r="Y1356" s="31"/>
      <c r="Z1356" s="31"/>
      <c r="AC1356" s="31"/>
    </row>
    <row r="1357" spans="1:29" s="24" customFormat="1" ht="30" customHeight="1" x14ac:dyDescent="0.2">
      <c r="A1357" s="139"/>
      <c r="B1357" s="140"/>
      <c r="C1357" s="139"/>
      <c r="D1357" s="139"/>
      <c r="E1357" s="141"/>
      <c r="F1357" s="141"/>
      <c r="G1357" s="141"/>
      <c r="H1357" s="141"/>
      <c r="I1357" s="141"/>
      <c r="J1357" s="65"/>
      <c r="K1357" s="142"/>
      <c r="L1357" s="142"/>
      <c r="M1357" s="142"/>
      <c r="N1357" s="139"/>
      <c r="O1357" s="139"/>
      <c r="P1357" s="139"/>
      <c r="Q1357" s="140"/>
      <c r="R1357" s="23"/>
      <c r="Y1357" s="31"/>
      <c r="Z1357" s="31"/>
      <c r="AC1357" s="31"/>
    </row>
    <row r="1358" spans="1:29" s="24" customFormat="1" ht="30" customHeight="1" x14ac:dyDescent="0.2">
      <c r="A1358" s="139"/>
      <c r="B1358" s="140"/>
      <c r="C1358" s="139"/>
      <c r="D1358" s="139"/>
      <c r="E1358" s="141"/>
      <c r="F1358" s="141"/>
      <c r="G1358" s="141"/>
      <c r="H1358" s="141"/>
      <c r="I1358" s="141"/>
      <c r="J1358" s="65"/>
      <c r="K1358" s="142"/>
      <c r="L1358" s="142"/>
      <c r="M1358" s="142"/>
      <c r="N1358" s="139"/>
      <c r="O1358" s="139"/>
      <c r="P1358" s="139"/>
      <c r="Q1358" s="140"/>
      <c r="R1358" s="23"/>
      <c r="Y1358" s="31"/>
      <c r="Z1358" s="31"/>
      <c r="AC1358" s="31"/>
    </row>
    <row r="1359" spans="1:29" s="24" customFormat="1" ht="30" customHeight="1" x14ac:dyDescent="0.2">
      <c r="A1359" s="139"/>
      <c r="B1359" s="140"/>
      <c r="C1359" s="139"/>
      <c r="D1359" s="139"/>
      <c r="E1359" s="141"/>
      <c r="F1359" s="141"/>
      <c r="G1359" s="141"/>
      <c r="H1359" s="141"/>
      <c r="I1359" s="141"/>
      <c r="J1359" s="65"/>
      <c r="K1359" s="142"/>
      <c r="L1359" s="142"/>
      <c r="M1359" s="142"/>
      <c r="N1359" s="139"/>
      <c r="O1359" s="139"/>
      <c r="P1359" s="139"/>
      <c r="Q1359" s="140"/>
      <c r="R1359" s="23"/>
      <c r="Y1359" s="31"/>
      <c r="Z1359" s="31"/>
      <c r="AC1359" s="31"/>
    </row>
    <row r="1360" spans="1:29" s="24" customFormat="1" ht="30" customHeight="1" x14ac:dyDescent="0.2">
      <c r="A1360" s="139"/>
      <c r="B1360" s="140"/>
      <c r="C1360" s="139"/>
      <c r="D1360" s="139"/>
      <c r="E1360" s="141"/>
      <c r="F1360" s="141"/>
      <c r="G1360" s="141"/>
      <c r="H1360" s="141"/>
      <c r="I1360" s="141"/>
      <c r="J1360" s="65"/>
      <c r="K1360" s="142"/>
      <c r="L1360" s="142"/>
      <c r="M1360" s="142"/>
      <c r="N1360" s="139"/>
      <c r="O1360" s="139"/>
      <c r="P1360" s="139"/>
      <c r="Q1360" s="140"/>
      <c r="R1360" s="23"/>
      <c r="Y1360" s="31"/>
      <c r="Z1360" s="31"/>
      <c r="AC1360" s="31"/>
    </row>
    <row r="1361" spans="1:29" s="24" customFormat="1" ht="30" customHeight="1" x14ac:dyDescent="0.2">
      <c r="A1361" s="139"/>
      <c r="B1361" s="140"/>
      <c r="C1361" s="139"/>
      <c r="D1361" s="139"/>
      <c r="E1361" s="141"/>
      <c r="F1361" s="141"/>
      <c r="G1361" s="141"/>
      <c r="H1361" s="141"/>
      <c r="I1361" s="141"/>
      <c r="J1361" s="65"/>
      <c r="K1361" s="142"/>
      <c r="L1361" s="142"/>
      <c r="M1361" s="142"/>
      <c r="N1361" s="139"/>
      <c r="O1361" s="139"/>
      <c r="P1361" s="139"/>
      <c r="Q1361" s="140"/>
      <c r="R1361" s="23"/>
      <c r="Y1361" s="31"/>
      <c r="Z1361" s="31"/>
      <c r="AC1361" s="31"/>
    </row>
    <row r="1362" spans="1:29" s="24" customFormat="1" ht="30" customHeight="1" x14ac:dyDescent="0.2">
      <c r="A1362" s="139"/>
      <c r="B1362" s="140"/>
      <c r="C1362" s="139"/>
      <c r="D1362" s="139"/>
      <c r="E1362" s="141"/>
      <c r="F1362" s="141"/>
      <c r="G1362" s="141"/>
      <c r="H1362" s="141"/>
      <c r="I1362" s="141"/>
      <c r="J1362" s="65"/>
      <c r="K1362" s="142"/>
      <c r="L1362" s="142"/>
      <c r="M1362" s="142"/>
      <c r="N1362" s="139"/>
      <c r="O1362" s="139"/>
      <c r="P1362" s="139"/>
      <c r="Q1362" s="140"/>
      <c r="R1362" s="23"/>
      <c r="Y1362" s="31"/>
      <c r="Z1362" s="31"/>
      <c r="AC1362" s="31"/>
    </row>
    <row r="1363" spans="1:29" s="24" customFormat="1" ht="30" customHeight="1" x14ac:dyDescent="0.2">
      <c r="A1363" s="139"/>
      <c r="B1363" s="140"/>
      <c r="C1363" s="139"/>
      <c r="D1363" s="139"/>
      <c r="E1363" s="141"/>
      <c r="F1363" s="141"/>
      <c r="G1363" s="141"/>
      <c r="H1363" s="141"/>
      <c r="I1363" s="141"/>
      <c r="J1363" s="65"/>
      <c r="K1363" s="142"/>
      <c r="L1363" s="142"/>
      <c r="M1363" s="142"/>
      <c r="N1363" s="139"/>
      <c r="O1363" s="139"/>
      <c r="P1363" s="139"/>
      <c r="Q1363" s="140"/>
      <c r="R1363" s="23"/>
      <c r="Y1363" s="31"/>
      <c r="Z1363" s="31"/>
      <c r="AC1363" s="31"/>
    </row>
    <row r="1364" spans="1:29" s="24" customFormat="1" ht="30" customHeight="1" x14ac:dyDescent="0.2">
      <c r="A1364" s="139"/>
      <c r="B1364" s="140"/>
      <c r="C1364" s="139"/>
      <c r="D1364" s="139"/>
      <c r="E1364" s="141"/>
      <c r="F1364" s="141"/>
      <c r="G1364" s="141"/>
      <c r="H1364" s="141"/>
      <c r="I1364" s="141"/>
      <c r="J1364" s="65"/>
      <c r="K1364" s="142"/>
      <c r="L1364" s="142"/>
      <c r="M1364" s="142"/>
      <c r="N1364" s="139"/>
      <c r="O1364" s="139"/>
      <c r="P1364" s="139"/>
      <c r="Q1364" s="140"/>
      <c r="R1364" s="23"/>
      <c r="Y1364" s="31"/>
      <c r="Z1364" s="31"/>
      <c r="AC1364" s="31"/>
    </row>
    <row r="1365" spans="1:29" s="24" customFormat="1" ht="30" customHeight="1" x14ac:dyDescent="0.2">
      <c r="A1365" s="139"/>
      <c r="B1365" s="140"/>
      <c r="C1365" s="139"/>
      <c r="D1365" s="139"/>
      <c r="E1365" s="141"/>
      <c r="F1365" s="141"/>
      <c r="G1365" s="141"/>
      <c r="H1365" s="141"/>
      <c r="I1365" s="141"/>
      <c r="J1365" s="65"/>
      <c r="K1365" s="142"/>
      <c r="L1365" s="142"/>
      <c r="M1365" s="142"/>
      <c r="N1365" s="139"/>
      <c r="O1365" s="139"/>
      <c r="P1365" s="139"/>
      <c r="Q1365" s="140"/>
      <c r="R1365" s="23"/>
      <c r="Y1365" s="31"/>
      <c r="Z1365" s="31"/>
      <c r="AC1365" s="31"/>
    </row>
    <row r="1366" spans="1:29" s="24" customFormat="1" ht="30" customHeight="1" x14ac:dyDescent="0.2">
      <c r="A1366" s="139"/>
      <c r="B1366" s="140"/>
      <c r="C1366" s="139"/>
      <c r="D1366" s="139"/>
      <c r="E1366" s="141"/>
      <c r="F1366" s="141"/>
      <c r="G1366" s="141"/>
      <c r="H1366" s="141"/>
      <c r="I1366" s="141"/>
      <c r="J1366" s="65"/>
      <c r="K1366" s="142"/>
      <c r="L1366" s="142"/>
      <c r="M1366" s="142"/>
      <c r="N1366" s="139"/>
      <c r="O1366" s="139"/>
      <c r="P1366" s="139"/>
      <c r="Q1366" s="140"/>
      <c r="R1366" s="23"/>
      <c r="Y1366" s="31"/>
      <c r="Z1366" s="31"/>
      <c r="AC1366" s="31"/>
    </row>
    <row r="1367" spans="1:29" s="24" customFormat="1" ht="30" customHeight="1" x14ac:dyDescent="0.2">
      <c r="A1367" s="139"/>
      <c r="B1367" s="140"/>
      <c r="C1367" s="139"/>
      <c r="D1367" s="139"/>
      <c r="E1367" s="141"/>
      <c r="F1367" s="141"/>
      <c r="G1367" s="141"/>
      <c r="H1367" s="141"/>
      <c r="I1367" s="141"/>
      <c r="J1367" s="65"/>
      <c r="K1367" s="142"/>
      <c r="L1367" s="142"/>
      <c r="M1367" s="142"/>
      <c r="N1367" s="139"/>
      <c r="O1367" s="139"/>
      <c r="P1367" s="139"/>
      <c r="Q1367" s="140"/>
      <c r="R1367" s="23"/>
      <c r="Y1367" s="31"/>
      <c r="Z1367" s="31"/>
      <c r="AC1367" s="31"/>
    </row>
    <row r="1368" spans="1:29" s="24" customFormat="1" ht="30" customHeight="1" x14ac:dyDescent="0.2">
      <c r="A1368" s="139"/>
      <c r="B1368" s="140"/>
      <c r="C1368" s="139"/>
      <c r="D1368" s="139"/>
      <c r="E1368" s="141"/>
      <c r="F1368" s="141"/>
      <c r="G1368" s="141"/>
      <c r="H1368" s="141"/>
      <c r="I1368" s="141"/>
      <c r="J1368" s="65"/>
      <c r="K1368" s="142"/>
      <c r="L1368" s="142"/>
      <c r="M1368" s="142"/>
      <c r="N1368" s="139"/>
      <c r="O1368" s="139"/>
      <c r="P1368" s="139"/>
      <c r="Q1368" s="140"/>
      <c r="R1368" s="23"/>
      <c r="Y1368" s="31"/>
      <c r="Z1368" s="31"/>
      <c r="AC1368" s="31"/>
    </row>
    <row r="1369" spans="1:29" s="24" customFormat="1" ht="30" customHeight="1" x14ac:dyDescent="0.2">
      <c r="A1369" s="139"/>
      <c r="B1369" s="140"/>
      <c r="C1369" s="139"/>
      <c r="D1369" s="139"/>
      <c r="E1369" s="141"/>
      <c r="F1369" s="141"/>
      <c r="G1369" s="141"/>
      <c r="H1369" s="141"/>
      <c r="I1369" s="141"/>
      <c r="J1369" s="65"/>
      <c r="K1369" s="142"/>
      <c r="L1369" s="142"/>
      <c r="M1369" s="142"/>
      <c r="N1369" s="139"/>
      <c r="O1369" s="139"/>
      <c r="P1369" s="139"/>
      <c r="Q1369" s="140"/>
      <c r="R1369" s="23"/>
      <c r="Y1369" s="31"/>
      <c r="Z1369" s="31"/>
      <c r="AC1369" s="31"/>
    </row>
    <row r="1370" spans="1:29" s="24" customFormat="1" ht="30" customHeight="1" x14ac:dyDescent="0.2">
      <c r="A1370" s="139"/>
      <c r="B1370" s="140"/>
      <c r="C1370" s="139"/>
      <c r="D1370" s="139"/>
      <c r="E1370" s="141"/>
      <c r="F1370" s="141"/>
      <c r="G1370" s="141"/>
      <c r="H1370" s="141"/>
      <c r="I1370" s="141"/>
      <c r="J1370" s="65"/>
      <c r="K1370" s="142"/>
      <c r="L1370" s="142"/>
      <c r="M1370" s="142"/>
      <c r="N1370" s="139"/>
      <c r="O1370" s="139"/>
      <c r="P1370" s="139"/>
      <c r="Q1370" s="140"/>
      <c r="R1370" s="23"/>
      <c r="Y1370" s="31"/>
      <c r="Z1370" s="31"/>
      <c r="AC1370" s="31"/>
    </row>
    <row r="1371" spans="1:29" s="24" customFormat="1" ht="30" customHeight="1" x14ac:dyDescent="0.2">
      <c r="A1371" s="139"/>
      <c r="B1371" s="140"/>
      <c r="C1371" s="139"/>
      <c r="D1371" s="139"/>
      <c r="E1371" s="141"/>
      <c r="F1371" s="141"/>
      <c r="G1371" s="141"/>
      <c r="H1371" s="141"/>
      <c r="I1371" s="141"/>
      <c r="J1371" s="65"/>
      <c r="K1371" s="142"/>
      <c r="L1371" s="142"/>
      <c r="M1371" s="142"/>
      <c r="N1371" s="139"/>
      <c r="O1371" s="139"/>
      <c r="P1371" s="139"/>
      <c r="Q1371" s="140"/>
      <c r="R1371" s="23"/>
      <c r="Y1371" s="31"/>
      <c r="Z1371" s="31"/>
      <c r="AC1371" s="31"/>
    </row>
    <row r="1372" spans="1:29" s="24" customFormat="1" ht="30" customHeight="1" x14ac:dyDescent="0.2">
      <c r="A1372" s="139"/>
      <c r="B1372" s="140"/>
      <c r="C1372" s="139"/>
      <c r="D1372" s="139"/>
      <c r="E1372" s="141"/>
      <c r="F1372" s="141"/>
      <c r="G1372" s="141"/>
      <c r="H1372" s="141"/>
      <c r="I1372" s="141"/>
      <c r="J1372" s="65"/>
      <c r="K1372" s="142"/>
      <c r="L1372" s="142"/>
      <c r="M1372" s="142"/>
      <c r="N1372" s="139"/>
      <c r="O1372" s="139"/>
      <c r="P1372" s="139"/>
      <c r="Q1372" s="140"/>
      <c r="R1372" s="23"/>
      <c r="Y1372" s="31"/>
      <c r="Z1372" s="31"/>
      <c r="AC1372" s="31"/>
    </row>
    <row r="1373" spans="1:29" s="24" customFormat="1" ht="30" customHeight="1" x14ac:dyDescent="0.2">
      <c r="A1373" s="139"/>
      <c r="B1373" s="140"/>
      <c r="C1373" s="139"/>
      <c r="D1373" s="139"/>
      <c r="E1373" s="141"/>
      <c r="F1373" s="141"/>
      <c r="G1373" s="141"/>
      <c r="H1373" s="141"/>
      <c r="I1373" s="141"/>
      <c r="J1373" s="65"/>
      <c r="K1373" s="142"/>
      <c r="L1373" s="142"/>
      <c r="M1373" s="142"/>
      <c r="N1373" s="139"/>
      <c r="O1373" s="139"/>
      <c r="P1373" s="139"/>
      <c r="Q1373" s="140"/>
      <c r="R1373" s="23"/>
      <c r="Y1373" s="31"/>
      <c r="Z1373" s="31"/>
      <c r="AC1373" s="31"/>
    </row>
    <row r="1374" spans="1:29" s="24" customFormat="1" ht="30" customHeight="1" x14ac:dyDescent="0.2">
      <c r="A1374" s="139"/>
      <c r="B1374" s="140"/>
      <c r="C1374" s="139"/>
      <c r="D1374" s="139"/>
      <c r="E1374" s="141"/>
      <c r="F1374" s="141"/>
      <c r="G1374" s="141"/>
      <c r="H1374" s="141"/>
      <c r="I1374" s="141"/>
      <c r="J1374" s="65"/>
      <c r="K1374" s="142"/>
      <c r="L1374" s="142"/>
      <c r="M1374" s="142"/>
      <c r="N1374" s="139"/>
      <c r="O1374" s="139"/>
      <c r="P1374" s="139"/>
      <c r="Q1374" s="140"/>
      <c r="R1374" s="23"/>
      <c r="Y1374" s="31"/>
      <c r="Z1374" s="31"/>
      <c r="AC1374" s="31"/>
    </row>
    <row r="1375" spans="1:29" s="24" customFormat="1" ht="30" customHeight="1" x14ac:dyDescent="0.2">
      <c r="A1375" s="139"/>
      <c r="B1375" s="140"/>
      <c r="C1375" s="139"/>
      <c r="D1375" s="139"/>
      <c r="E1375" s="141"/>
      <c r="F1375" s="141"/>
      <c r="G1375" s="141"/>
      <c r="H1375" s="141"/>
      <c r="I1375" s="141"/>
      <c r="J1375" s="65"/>
      <c r="K1375" s="142"/>
      <c r="L1375" s="142"/>
      <c r="M1375" s="142"/>
      <c r="N1375" s="139"/>
      <c r="O1375" s="139"/>
      <c r="P1375" s="139"/>
      <c r="Q1375" s="140"/>
      <c r="R1375" s="23"/>
      <c r="Y1375" s="31"/>
      <c r="Z1375" s="31"/>
      <c r="AC1375" s="31"/>
    </row>
    <row r="1376" spans="1:29" s="24" customFormat="1" ht="30" customHeight="1" x14ac:dyDescent="0.2">
      <c r="A1376" s="139"/>
      <c r="B1376" s="140"/>
      <c r="C1376" s="139"/>
      <c r="D1376" s="139"/>
      <c r="E1376" s="141"/>
      <c r="F1376" s="141"/>
      <c r="G1376" s="141"/>
      <c r="H1376" s="141"/>
      <c r="I1376" s="141"/>
      <c r="J1376" s="65"/>
      <c r="K1376" s="142"/>
      <c r="L1376" s="142"/>
      <c r="M1376" s="142"/>
      <c r="N1376" s="139"/>
      <c r="O1376" s="139"/>
      <c r="P1376" s="139"/>
      <c r="Q1376" s="140"/>
      <c r="R1376" s="23"/>
      <c r="Y1376" s="31"/>
      <c r="Z1376" s="31"/>
      <c r="AC1376" s="31"/>
    </row>
    <row r="1377" spans="1:29" s="24" customFormat="1" ht="30" customHeight="1" x14ac:dyDescent="0.2">
      <c r="A1377" s="139"/>
      <c r="B1377" s="140"/>
      <c r="C1377" s="139"/>
      <c r="D1377" s="139"/>
      <c r="E1377" s="141"/>
      <c r="F1377" s="141"/>
      <c r="G1377" s="141"/>
      <c r="H1377" s="141"/>
      <c r="I1377" s="141"/>
      <c r="J1377" s="65"/>
      <c r="K1377" s="142"/>
      <c r="L1377" s="142"/>
      <c r="M1377" s="142"/>
      <c r="N1377" s="139"/>
      <c r="O1377" s="139"/>
      <c r="P1377" s="139"/>
      <c r="Q1377" s="140"/>
      <c r="R1377" s="23"/>
      <c r="Y1377" s="31"/>
      <c r="Z1377" s="31"/>
      <c r="AC1377" s="31"/>
    </row>
    <row r="1378" spans="1:29" s="24" customFormat="1" ht="30" customHeight="1" x14ac:dyDescent="0.2">
      <c r="A1378" s="139"/>
      <c r="B1378" s="140"/>
      <c r="C1378" s="139"/>
      <c r="D1378" s="139"/>
      <c r="E1378" s="141"/>
      <c r="F1378" s="141"/>
      <c r="G1378" s="141"/>
      <c r="H1378" s="141"/>
      <c r="I1378" s="141"/>
      <c r="J1378" s="65"/>
      <c r="K1378" s="142"/>
      <c r="L1378" s="142"/>
      <c r="M1378" s="142"/>
      <c r="N1378" s="139"/>
      <c r="O1378" s="139"/>
      <c r="P1378" s="139"/>
      <c r="Q1378" s="140"/>
      <c r="R1378" s="23"/>
      <c r="Y1378" s="31"/>
      <c r="Z1378" s="31"/>
      <c r="AC1378" s="31"/>
    </row>
    <row r="1379" spans="1:29" s="24" customFormat="1" ht="30" customHeight="1" x14ac:dyDescent="0.2">
      <c r="A1379" s="139"/>
      <c r="B1379" s="140"/>
      <c r="C1379" s="139"/>
      <c r="D1379" s="139"/>
      <c r="E1379" s="141"/>
      <c r="F1379" s="141"/>
      <c r="G1379" s="141"/>
      <c r="H1379" s="141"/>
      <c r="I1379" s="141"/>
      <c r="J1379" s="65"/>
      <c r="K1379" s="142"/>
      <c r="L1379" s="142"/>
      <c r="M1379" s="142"/>
      <c r="N1379" s="139"/>
      <c r="O1379" s="139"/>
      <c r="P1379" s="139"/>
      <c r="Q1379" s="140"/>
      <c r="R1379" s="23"/>
      <c r="Y1379" s="31"/>
      <c r="Z1379" s="31"/>
      <c r="AC1379" s="31"/>
    </row>
    <row r="1380" spans="1:29" s="24" customFormat="1" ht="30" customHeight="1" x14ac:dyDescent="0.2">
      <c r="A1380" s="139"/>
      <c r="B1380" s="140"/>
      <c r="C1380" s="139"/>
      <c r="D1380" s="139"/>
      <c r="E1380" s="141"/>
      <c r="F1380" s="141"/>
      <c r="G1380" s="141"/>
      <c r="H1380" s="141"/>
      <c r="I1380" s="141"/>
      <c r="J1380" s="65"/>
      <c r="K1380" s="142"/>
      <c r="L1380" s="142"/>
      <c r="M1380" s="142"/>
      <c r="N1380" s="139"/>
      <c r="O1380" s="139"/>
      <c r="P1380" s="139"/>
      <c r="Q1380" s="140"/>
      <c r="R1380" s="23"/>
      <c r="Y1380" s="31"/>
      <c r="Z1380" s="31"/>
      <c r="AC1380" s="31"/>
    </row>
    <row r="1381" spans="1:29" s="24" customFormat="1" ht="30" customHeight="1" x14ac:dyDescent="0.2">
      <c r="A1381" s="139"/>
      <c r="B1381" s="140"/>
      <c r="C1381" s="139"/>
      <c r="D1381" s="139"/>
      <c r="E1381" s="141"/>
      <c r="F1381" s="141"/>
      <c r="G1381" s="141"/>
      <c r="H1381" s="141"/>
      <c r="I1381" s="141"/>
      <c r="J1381" s="65"/>
      <c r="K1381" s="142"/>
      <c r="L1381" s="142"/>
      <c r="M1381" s="142"/>
      <c r="N1381" s="139"/>
      <c r="O1381" s="139"/>
      <c r="P1381" s="139"/>
      <c r="Q1381" s="140"/>
      <c r="R1381" s="23"/>
      <c r="Y1381" s="31"/>
      <c r="Z1381" s="31"/>
      <c r="AC1381" s="31"/>
    </row>
    <row r="1382" spans="1:29" s="24" customFormat="1" ht="30" customHeight="1" x14ac:dyDescent="0.2">
      <c r="A1382" s="139"/>
      <c r="B1382" s="140"/>
      <c r="C1382" s="139"/>
      <c r="D1382" s="139"/>
      <c r="E1382" s="141"/>
      <c r="F1382" s="141"/>
      <c r="G1382" s="141"/>
      <c r="H1382" s="141"/>
      <c r="I1382" s="141"/>
      <c r="J1382" s="65"/>
      <c r="K1382" s="142"/>
      <c r="L1382" s="142"/>
      <c r="M1382" s="142"/>
      <c r="N1382" s="139"/>
      <c r="O1382" s="139"/>
      <c r="P1382" s="139"/>
      <c r="Q1382" s="140"/>
      <c r="R1382" s="23"/>
      <c r="Y1382" s="31"/>
      <c r="Z1382" s="31"/>
      <c r="AC1382" s="31"/>
    </row>
    <row r="1383" spans="1:29" s="24" customFormat="1" ht="30" customHeight="1" x14ac:dyDescent="0.2">
      <c r="A1383" s="139"/>
      <c r="B1383" s="140"/>
      <c r="C1383" s="139"/>
      <c r="D1383" s="139"/>
      <c r="E1383" s="141"/>
      <c r="F1383" s="141"/>
      <c r="G1383" s="141"/>
      <c r="H1383" s="141"/>
      <c r="I1383" s="141"/>
      <c r="J1383" s="65"/>
      <c r="K1383" s="142"/>
      <c r="L1383" s="142"/>
      <c r="M1383" s="142"/>
      <c r="N1383" s="139"/>
      <c r="O1383" s="139"/>
      <c r="P1383" s="139"/>
      <c r="Q1383" s="140"/>
      <c r="R1383" s="23"/>
      <c r="Y1383" s="31"/>
      <c r="Z1383" s="31"/>
      <c r="AC1383" s="31"/>
    </row>
    <row r="1384" spans="1:29" s="24" customFormat="1" ht="30" customHeight="1" x14ac:dyDescent="0.2">
      <c r="A1384" s="139"/>
      <c r="B1384" s="140"/>
      <c r="C1384" s="139"/>
      <c r="D1384" s="139"/>
      <c r="E1384" s="141"/>
      <c r="F1384" s="141"/>
      <c r="G1384" s="141"/>
      <c r="H1384" s="141"/>
      <c r="I1384" s="141"/>
      <c r="J1384" s="65"/>
      <c r="K1384" s="142"/>
      <c r="L1384" s="142"/>
      <c r="M1384" s="142"/>
      <c r="N1384" s="139"/>
      <c r="O1384" s="139"/>
      <c r="P1384" s="139"/>
      <c r="Q1384" s="140"/>
      <c r="R1384" s="23"/>
      <c r="Y1384" s="31"/>
      <c r="Z1384" s="31"/>
      <c r="AC1384" s="31"/>
    </row>
    <row r="1385" spans="1:29" s="24" customFormat="1" ht="30" customHeight="1" x14ac:dyDescent="0.2">
      <c r="A1385" s="139"/>
      <c r="B1385" s="140"/>
      <c r="C1385" s="139"/>
      <c r="D1385" s="139"/>
      <c r="E1385" s="141"/>
      <c r="F1385" s="141"/>
      <c r="G1385" s="141"/>
      <c r="H1385" s="141"/>
      <c r="I1385" s="141"/>
      <c r="J1385" s="65"/>
      <c r="K1385" s="142"/>
      <c r="L1385" s="142"/>
      <c r="M1385" s="142"/>
      <c r="N1385" s="139"/>
      <c r="O1385" s="139"/>
      <c r="P1385" s="139"/>
      <c r="Q1385" s="140"/>
      <c r="R1385" s="23"/>
      <c r="Y1385" s="31"/>
      <c r="Z1385" s="31"/>
      <c r="AC1385" s="31"/>
    </row>
    <row r="1386" spans="1:29" s="24" customFormat="1" ht="30" customHeight="1" x14ac:dyDescent="0.2">
      <c r="A1386" s="139"/>
      <c r="B1386" s="140"/>
      <c r="C1386" s="139"/>
      <c r="D1386" s="139"/>
      <c r="E1386" s="141"/>
      <c r="F1386" s="141"/>
      <c r="G1386" s="141"/>
      <c r="H1386" s="141"/>
      <c r="I1386" s="141"/>
      <c r="J1386" s="65"/>
      <c r="K1386" s="142"/>
      <c r="L1386" s="142"/>
      <c r="M1386" s="142"/>
      <c r="N1386" s="139"/>
      <c r="O1386" s="139"/>
      <c r="P1386" s="139"/>
      <c r="Q1386" s="140"/>
      <c r="R1386" s="23"/>
      <c r="Y1386" s="31"/>
      <c r="Z1386" s="31"/>
      <c r="AC1386" s="31"/>
    </row>
    <row r="1387" spans="1:29" s="24" customFormat="1" ht="30" customHeight="1" x14ac:dyDescent="0.2">
      <c r="A1387" s="139"/>
      <c r="B1387" s="140"/>
      <c r="C1387" s="139"/>
      <c r="D1387" s="139"/>
      <c r="E1387" s="141"/>
      <c r="F1387" s="141"/>
      <c r="G1387" s="141"/>
      <c r="H1387" s="141"/>
      <c r="I1387" s="141"/>
      <c r="J1387" s="65"/>
      <c r="K1387" s="142"/>
      <c r="L1387" s="142"/>
      <c r="M1387" s="142"/>
      <c r="N1387" s="139"/>
      <c r="O1387" s="139"/>
      <c r="P1387" s="139"/>
      <c r="Q1387" s="140"/>
      <c r="R1387" s="23"/>
      <c r="Y1387" s="31"/>
      <c r="Z1387" s="31"/>
      <c r="AC1387" s="31"/>
    </row>
    <row r="1388" spans="1:29" s="24" customFormat="1" ht="30" customHeight="1" x14ac:dyDescent="0.2">
      <c r="A1388" s="139"/>
      <c r="B1388" s="140"/>
      <c r="C1388" s="139"/>
      <c r="D1388" s="139"/>
      <c r="E1388" s="141"/>
      <c r="F1388" s="141"/>
      <c r="G1388" s="141"/>
      <c r="H1388" s="141"/>
      <c r="I1388" s="141"/>
      <c r="J1388" s="65"/>
      <c r="K1388" s="142"/>
      <c r="L1388" s="142"/>
      <c r="M1388" s="142"/>
      <c r="N1388" s="139"/>
      <c r="O1388" s="139"/>
      <c r="P1388" s="139"/>
      <c r="Q1388" s="140"/>
      <c r="R1388" s="23"/>
      <c r="Y1388" s="31"/>
      <c r="Z1388" s="31"/>
      <c r="AC1388" s="31"/>
    </row>
    <row r="1389" spans="1:29" s="24" customFormat="1" ht="30" customHeight="1" x14ac:dyDescent="0.2">
      <c r="A1389" s="139"/>
      <c r="B1389" s="140"/>
      <c r="C1389" s="139"/>
      <c r="D1389" s="139"/>
      <c r="E1389" s="141"/>
      <c r="F1389" s="141"/>
      <c r="G1389" s="141"/>
      <c r="H1389" s="141"/>
      <c r="I1389" s="141"/>
      <c r="J1389" s="65"/>
      <c r="K1389" s="142"/>
      <c r="L1389" s="142"/>
      <c r="M1389" s="142"/>
      <c r="N1389" s="139"/>
      <c r="O1389" s="139"/>
      <c r="P1389" s="139"/>
      <c r="Q1389" s="140"/>
      <c r="R1389" s="23"/>
      <c r="Y1389" s="31"/>
      <c r="Z1389" s="31"/>
      <c r="AC1389" s="31"/>
    </row>
    <row r="1390" spans="1:29" s="24" customFormat="1" ht="30" customHeight="1" x14ac:dyDescent="0.2">
      <c r="A1390" s="139"/>
      <c r="B1390" s="140"/>
      <c r="C1390" s="139"/>
      <c r="D1390" s="139"/>
      <c r="E1390" s="141"/>
      <c r="F1390" s="141"/>
      <c r="G1390" s="141"/>
      <c r="H1390" s="141"/>
      <c r="I1390" s="141"/>
      <c r="J1390" s="65"/>
      <c r="K1390" s="142"/>
      <c r="L1390" s="142"/>
      <c r="M1390" s="142"/>
      <c r="N1390" s="139"/>
      <c r="O1390" s="139"/>
      <c r="P1390" s="139"/>
      <c r="Q1390" s="140"/>
      <c r="R1390" s="23"/>
      <c r="Y1390" s="31"/>
      <c r="Z1390" s="31"/>
      <c r="AC1390" s="31"/>
    </row>
    <row r="1391" spans="1:29" s="24" customFormat="1" ht="30" customHeight="1" x14ac:dyDescent="0.2">
      <c r="A1391" s="139"/>
      <c r="B1391" s="140"/>
      <c r="C1391" s="139"/>
      <c r="D1391" s="139"/>
      <c r="E1391" s="141"/>
      <c r="F1391" s="141"/>
      <c r="G1391" s="141"/>
      <c r="H1391" s="141"/>
      <c r="I1391" s="141"/>
      <c r="J1391" s="65"/>
      <c r="K1391" s="142"/>
      <c r="L1391" s="142"/>
      <c r="M1391" s="142"/>
      <c r="N1391" s="139"/>
      <c r="O1391" s="139"/>
      <c r="P1391" s="139"/>
      <c r="Q1391" s="140"/>
      <c r="R1391" s="23"/>
      <c r="Y1391" s="31"/>
      <c r="Z1391" s="31"/>
      <c r="AC1391" s="31"/>
    </row>
    <row r="1392" spans="1:29" s="24" customFormat="1" ht="30" customHeight="1" x14ac:dyDescent="0.2">
      <c r="A1392" s="139"/>
      <c r="B1392" s="140"/>
      <c r="C1392" s="139"/>
      <c r="D1392" s="139"/>
      <c r="E1392" s="141"/>
      <c r="F1392" s="141"/>
      <c r="G1392" s="141"/>
      <c r="H1392" s="141"/>
      <c r="I1392" s="141"/>
      <c r="J1392" s="65"/>
      <c r="K1392" s="142"/>
      <c r="L1392" s="142"/>
      <c r="M1392" s="142"/>
      <c r="N1392" s="139"/>
      <c r="O1392" s="139"/>
      <c r="P1392" s="139"/>
      <c r="Q1392" s="140"/>
      <c r="R1392" s="23"/>
      <c r="Y1392" s="31"/>
      <c r="Z1392" s="31"/>
      <c r="AC1392" s="31"/>
    </row>
    <row r="1393" spans="1:29" s="24" customFormat="1" ht="30" customHeight="1" x14ac:dyDescent="0.2">
      <c r="A1393" s="139"/>
      <c r="B1393" s="140"/>
      <c r="C1393" s="139"/>
      <c r="D1393" s="139"/>
      <c r="E1393" s="141"/>
      <c r="F1393" s="141"/>
      <c r="G1393" s="141"/>
      <c r="H1393" s="141"/>
      <c r="I1393" s="141"/>
      <c r="J1393" s="65"/>
      <c r="K1393" s="142"/>
      <c r="L1393" s="142"/>
      <c r="M1393" s="142"/>
      <c r="N1393" s="139"/>
      <c r="O1393" s="139"/>
      <c r="P1393" s="139"/>
      <c r="Q1393" s="140"/>
      <c r="R1393" s="23"/>
      <c r="Y1393" s="31"/>
      <c r="Z1393" s="31"/>
      <c r="AC1393" s="31"/>
    </row>
    <row r="1394" spans="1:29" s="24" customFormat="1" ht="30" customHeight="1" x14ac:dyDescent="0.2">
      <c r="A1394" s="139"/>
      <c r="B1394" s="140"/>
      <c r="C1394" s="139"/>
      <c r="D1394" s="139"/>
      <c r="E1394" s="141"/>
      <c r="F1394" s="141"/>
      <c r="G1394" s="141"/>
      <c r="H1394" s="141"/>
      <c r="I1394" s="141"/>
      <c r="J1394" s="65"/>
      <c r="K1394" s="142"/>
      <c r="L1394" s="142"/>
      <c r="M1394" s="142"/>
      <c r="N1394" s="139"/>
      <c r="O1394" s="139"/>
      <c r="P1394" s="139"/>
      <c r="Q1394" s="140"/>
      <c r="R1394" s="23"/>
      <c r="Y1394" s="31"/>
      <c r="Z1394" s="31"/>
      <c r="AC1394" s="31"/>
    </row>
    <row r="1395" spans="1:29" s="24" customFormat="1" ht="30" customHeight="1" x14ac:dyDescent="0.2">
      <c r="A1395" s="139"/>
      <c r="B1395" s="140"/>
      <c r="C1395" s="139"/>
      <c r="D1395" s="139"/>
      <c r="E1395" s="141"/>
      <c r="F1395" s="141"/>
      <c r="G1395" s="141"/>
      <c r="H1395" s="141"/>
      <c r="I1395" s="141"/>
      <c r="J1395" s="65"/>
      <c r="K1395" s="142"/>
      <c r="L1395" s="142"/>
      <c r="M1395" s="142"/>
      <c r="N1395" s="139"/>
      <c r="O1395" s="139"/>
      <c r="P1395" s="139"/>
      <c r="Q1395" s="140"/>
      <c r="R1395" s="23"/>
      <c r="Y1395" s="31"/>
      <c r="Z1395" s="31"/>
      <c r="AC1395" s="31"/>
    </row>
    <row r="1396" spans="1:29" s="24" customFormat="1" ht="30" customHeight="1" x14ac:dyDescent="0.2">
      <c r="A1396" s="139"/>
      <c r="B1396" s="140"/>
      <c r="C1396" s="139"/>
      <c r="D1396" s="139"/>
      <c r="E1396" s="141"/>
      <c r="F1396" s="141"/>
      <c r="G1396" s="141"/>
      <c r="H1396" s="141"/>
      <c r="I1396" s="141"/>
      <c r="J1396" s="65"/>
      <c r="K1396" s="142"/>
      <c r="L1396" s="142"/>
      <c r="M1396" s="142"/>
      <c r="N1396" s="139"/>
      <c r="O1396" s="139"/>
      <c r="P1396" s="139"/>
      <c r="Q1396" s="140"/>
      <c r="R1396" s="23"/>
      <c r="Y1396" s="31"/>
      <c r="Z1396" s="31"/>
      <c r="AC1396" s="31"/>
    </row>
    <row r="1397" spans="1:29" s="24" customFormat="1" ht="30" customHeight="1" x14ac:dyDescent="0.2">
      <c r="A1397" s="139"/>
      <c r="B1397" s="140"/>
      <c r="C1397" s="139"/>
      <c r="D1397" s="139"/>
      <c r="E1397" s="141"/>
      <c r="F1397" s="141"/>
      <c r="G1397" s="141"/>
      <c r="H1397" s="141"/>
      <c r="I1397" s="141"/>
      <c r="J1397" s="65"/>
      <c r="K1397" s="142"/>
      <c r="L1397" s="142"/>
      <c r="M1397" s="142"/>
      <c r="N1397" s="139"/>
      <c r="O1397" s="139"/>
      <c r="P1397" s="139"/>
      <c r="Q1397" s="140"/>
      <c r="R1397" s="23"/>
      <c r="Y1397" s="31"/>
      <c r="Z1397" s="31"/>
      <c r="AC1397" s="31"/>
    </row>
    <row r="1398" spans="1:29" s="24" customFormat="1" ht="30" customHeight="1" x14ac:dyDescent="0.2">
      <c r="A1398" s="139"/>
      <c r="B1398" s="140"/>
      <c r="C1398" s="139"/>
      <c r="D1398" s="139"/>
      <c r="E1398" s="141"/>
      <c r="F1398" s="141"/>
      <c r="G1398" s="141"/>
      <c r="H1398" s="141"/>
      <c r="I1398" s="141"/>
      <c r="J1398" s="65"/>
      <c r="K1398" s="142"/>
      <c r="L1398" s="142"/>
      <c r="M1398" s="142"/>
      <c r="N1398" s="139"/>
      <c r="O1398" s="139"/>
      <c r="P1398" s="139"/>
      <c r="Q1398" s="140"/>
      <c r="R1398" s="23"/>
      <c r="Y1398" s="31"/>
      <c r="Z1398" s="31"/>
      <c r="AC1398" s="31"/>
    </row>
    <row r="1399" spans="1:29" s="24" customFormat="1" ht="30" customHeight="1" x14ac:dyDescent="0.2">
      <c r="A1399" s="139"/>
      <c r="B1399" s="140"/>
      <c r="C1399" s="139"/>
      <c r="D1399" s="139"/>
      <c r="E1399" s="141"/>
      <c r="F1399" s="141"/>
      <c r="G1399" s="141"/>
      <c r="H1399" s="141"/>
      <c r="I1399" s="141"/>
      <c r="J1399" s="65"/>
      <c r="K1399" s="142"/>
      <c r="L1399" s="142"/>
      <c r="M1399" s="142"/>
      <c r="N1399" s="139"/>
      <c r="O1399" s="139"/>
      <c r="P1399" s="139"/>
      <c r="Q1399" s="140"/>
      <c r="R1399" s="23"/>
      <c r="Y1399" s="31"/>
      <c r="Z1399" s="31"/>
      <c r="AC1399" s="31"/>
    </row>
    <row r="1400" spans="1:29" s="24" customFormat="1" ht="30" customHeight="1" x14ac:dyDescent="0.2">
      <c r="A1400" s="139"/>
      <c r="B1400" s="140"/>
      <c r="C1400" s="139"/>
      <c r="D1400" s="139"/>
      <c r="E1400" s="141"/>
      <c r="F1400" s="141"/>
      <c r="G1400" s="141"/>
      <c r="H1400" s="141"/>
      <c r="I1400" s="141"/>
      <c r="J1400" s="65"/>
      <c r="K1400" s="142"/>
      <c r="L1400" s="142"/>
      <c r="M1400" s="142"/>
      <c r="N1400" s="139"/>
      <c r="O1400" s="139"/>
      <c r="P1400" s="139"/>
      <c r="Q1400" s="140"/>
      <c r="R1400" s="23"/>
      <c r="Y1400" s="31"/>
      <c r="Z1400" s="31"/>
      <c r="AC1400" s="31"/>
    </row>
    <row r="1401" spans="1:29" s="24" customFormat="1" ht="30" customHeight="1" x14ac:dyDescent="0.2">
      <c r="A1401" s="139"/>
      <c r="B1401" s="140"/>
      <c r="C1401" s="139"/>
      <c r="D1401" s="139"/>
      <c r="E1401" s="141"/>
      <c r="F1401" s="141"/>
      <c r="G1401" s="141"/>
      <c r="H1401" s="141"/>
      <c r="I1401" s="141"/>
      <c r="J1401" s="65"/>
      <c r="K1401" s="142"/>
      <c r="L1401" s="142"/>
      <c r="M1401" s="142"/>
      <c r="N1401" s="139"/>
      <c r="O1401" s="139"/>
      <c r="P1401" s="139"/>
      <c r="Q1401" s="140"/>
      <c r="R1401" s="23"/>
      <c r="Y1401" s="31"/>
      <c r="Z1401" s="31"/>
      <c r="AC1401" s="31"/>
    </row>
    <row r="1402" spans="1:29" s="24" customFormat="1" ht="30" customHeight="1" x14ac:dyDescent="0.2">
      <c r="A1402" s="139"/>
      <c r="B1402" s="140"/>
      <c r="C1402" s="139"/>
      <c r="D1402" s="139"/>
      <c r="E1402" s="141"/>
      <c r="F1402" s="141"/>
      <c r="G1402" s="141"/>
      <c r="H1402" s="141"/>
      <c r="I1402" s="141"/>
      <c r="J1402" s="65"/>
      <c r="K1402" s="142"/>
      <c r="L1402" s="142"/>
      <c r="M1402" s="142"/>
      <c r="N1402" s="139"/>
      <c r="O1402" s="139"/>
      <c r="P1402" s="139"/>
      <c r="Q1402" s="140"/>
      <c r="R1402" s="23"/>
      <c r="Y1402" s="31"/>
      <c r="Z1402" s="31"/>
      <c r="AC1402" s="31"/>
    </row>
    <row r="1403" spans="1:29" s="24" customFormat="1" ht="30" customHeight="1" x14ac:dyDescent="0.2">
      <c r="A1403" s="139"/>
      <c r="B1403" s="140"/>
      <c r="C1403" s="139"/>
      <c r="D1403" s="139"/>
      <c r="E1403" s="141"/>
      <c r="F1403" s="141"/>
      <c r="G1403" s="141"/>
      <c r="H1403" s="141"/>
      <c r="I1403" s="141"/>
      <c r="J1403" s="65"/>
      <c r="K1403" s="142"/>
      <c r="L1403" s="142"/>
      <c r="M1403" s="142"/>
      <c r="N1403" s="139"/>
      <c r="O1403" s="139"/>
      <c r="P1403" s="139"/>
      <c r="Q1403" s="140"/>
      <c r="R1403" s="23"/>
      <c r="Y1403" s="31"/>
      <c r="Z1403" s="31"/>
      <c r="AC1403" s="31"/>
    </row>
    <row r="1404" spans="1:29" s="24" customFormat="1" ht="30" customHeight="1" x14ac:dyDescent="0.2">
      <c r="A1404" s="139"/>
      <c r="B1404" s="140"/>
      <c r="C1404" s="139"/>
      <c r="D1404" s="139"/>
      <c r="E1404" s="141"/>
      <c r="F1404" s="141"/>
      <c r="G1404" s="141"/>
      <c r="H1404" s="141"/>
      <c r="I1404" s="141"/>
      <c r="J1404" s="65"/>
      <c r="K1404" s="142"/>
      <c r="L1404" s="142"/>
      <c r="M1404" s="142"/>
      <c r="N1404" s="139"/>
      <c r="O1404" s="139"/>
      <c r="P1404" s="139"/>
      <c r="Q1404" s="140"/>
      <c r="R1404" s="23"/>
      <c r="Y1404" s="31"/>
      <c r="Z1404" s="31"/>
      <c r="AC1404" s="31"/>
    </row>
    <row r="1405" spans="1:29" s="24" customFormat="1" ht="30" customHeight="1" x14ac:dyDescent="0.2">
      <c r="A1405" s="139"/>
      <c r="B1405" s="140"/>
      <c r="C1405" s="139"/>
      <c r="D1405" s="139"/>
      <c r="E1405" s="141"/>
      <c r="F1405" s="141"/>
      <c r="G1405" s="141"/>
      <c r="H1405" s="141"/>
      <c r="I1405" s="141"/>
      <c r="J1405" s="65"/>
      <c r="K1405" s="142"/>
      <c r="L1405" s="142"/>
      <c r="M1405" s="142"/>
      <c r="N1405" s="139"/>
      <c r="O1405" s="139"/>
      <c r="P1405" s="139"/>
      <c r="Q1405" s="140"/>
      <c r="R1405" s="23"/>
      <c r="Y1405" s="31"/>
      <c r="Z1405" s="31"/>
      <c r="AC1405" s="31"/>
    </row>
    <row r="1406" spans="1:29" s="24" customFormat="1" ht="30" customHeight="1" x14ac:dyDescent="0.2">
      <c r="A1406" s="139"/>
      <c r="B1406" s="140"/>
      <c r="C1406" s="139"/>
      <c r="D1406" s="139"/>
      <c r="E1406" s="141"/>
      <c r="F1406" s="141"/>
      <c r="G1406" s="141"/>
      <c r="H1406" s="141"/>
      <c r="I1406" s="141"/>
      <c r="J1406" s="65"/>
      <c r="K1406" s="142"/>
      <c r="L1406" s="142"/>
      <c r="M1406" s="142"/>
      <c r="N1406" s="139"/>
      <c r="O1406" s="139"/>
      <c r="P1406" s="139"/>
      <c r="Q1406" s="140"/>
      <c r="R1406" s="23"/>
      <c r="Y1406" s="31"/>
      <c r="Z1406" s="31"/>
      <c r="AC1406" s="31"/>
    </row>
    <row r="1407" spans="1:29" s="24" customFormat="1" ht="30" customHeight="1" x14ac:dyDescent="0.2">
      <c r="A1407" s="139"/>
      <c r="B1407" s="140"/>
      <c r="C1407" s="139"/>
      <c r="D1407" s="139"/>
      <c r="E1407" s="141"/>
      <c r="F1407" s="141"/>
      <c r="G1407" s="141"/>
      <c r="H1407" s="141"/>
      <c r="I1407" s="141"/>
      <c r="J1407" s="65"/>
      <c r="K1407" s="142"/>
      <c r="L1407" s="142"/>
      <c r="M1407" s="142"/>
      <c r="N1407" s="139"/>
      <c r="O1407" s="139"/>
      <c r="P1407" s="139"/>
      <c r="Q1407" s="140"/>
      <c r="R1407" s="23"/>
      <c r="Y1407" s="31"/>
      <c r="Z1407" s="31"/>
      <c r="AC1407" s="31"/>
    </row>
    <row r="1408" spans="1:29" s="24" customFormat="1" ht="30" customHeight="1" x14ac:dyDescent="0.2">
      <c r="A1408" s="139"/>
      <c r="B1408" s="140"/>
      <c r="C1408" s="139"/>
      <c r="D1408" s="139"/>
      <c r="E1408" s="141"/>
      <c r="F1408" s="141"/>
      <c r="G1408" s="141"/>
      <c r="H1408" s="141"/>
      <c r="I1408" s="141"/>
      <c r="J1408" s="65"/>
      <c r="K1408" s="142"/>
      <c r="L1408" s="142"/>
      <c r="M1408" s="142"/>
      <c r="N1408" s="139"/>
      <c r="O1408" s="139"/>
      <c r="P1408" s="139"/>
      <c r="Q1408" s="140"/>
      <c r="R1408" s="23"/>
      <c r="Y1408" s="31"/>
      <c r="Z1408" s="31"/>
      <c r="AC1408" s="31"/>
    </row>
    <row r="1409" spans="1:29" s="24" customFormat="1" ht="30" customHeight="1" x14ac:dyDescent="0.2">
      <c r="A1409" s="139"/>
      <c r="B1409" s="140"/>
      <c r="C1409" s="139"/>
      <c r="D1409" s="139"/>
      <c r="E1409" s="141"/>
      <c r="F1409" s="141"/>
      <c r="G1409" s="141"/>
      <c r="H1409" s="141"/>
      <c r="I1409" s="141"/>
      <c r="J1409" s="65"/>
      <c r="K1409" s="142"/>
      <c r="L1409" s="142"/>
      <c r="M1409" s="142"/>
      <c r="N1409" s="139"/>
      <c r="O1409" s="139"/>
      <c r="P1409" s="139"/>
      <c r="Q1409" s="140"/>
      <c r="R1409" s="23"/>
      <c r="Y1409" s="31"/>
      <c r="Z1409" s="31"/>
      <c r="AC1409" s="31"/>
    </row>
    <row r="1410" spans="1:29" s="24" customFormat="1" ht="30" customHeight="1" x14ac:dyDescent="0.2">
      <c r="A1410" s="139"/>
      <c r="B1410" s="140"/>
      <c r="C1410" s="139"/>
      <c r="D1410" s="139"/>
      <c r="E1410" s="141"/>
      <c r="F1410" s="141"/>
      <c r="G1410" s="141"/>
      <c r="H1410" s="141"/>
      <c r="I1410" s="141"/>
      <c r="J1410" s="65"/>
      <c r="K1410" s="142"/>
      <c r="L1410" s="142"/>
      <c r="M1410" s="142"/>
      <c r="N1410" s="139"/>
      <c r="O1410" s="139"/>
      <c r="P1410" s="139"/>
      <c r="Q1410" s="140"/>
      <c r="R1410" s="23"/>
      <c r="Y1410" s="31"/>
      <c r="Z1410" s="31"/>
      <c r="AC1410" s="31"/>
    </row>
    <row r="1411" spans="1:29" s="24" customFormat="1" ht="30" customHeight="1" x14ac:dyDescent="0.2">
      <c r="A1411" s="139"/>
      <c r="B1411" s="140"/>
      <c r="C1411" s="139"/>
      <c r="D1411" s="139"/>
      <c r="E1411" s="141"/>
      <c r="F1411" s="141"/>
      <c r="G1411" s="141"/>
      <c r="H1411" s="141"/>
      <c r="I1411" s="141"/>
      <c r="J1411" s="65"/>
      <c r="K1411" s="142"/>
      <c r="L1411" s="142"/>
      <c r="M1411" s="142"/>
      <c r="N1411" s="139"/>
      <c r="O1411" s="139"/>
      <c r="P1411" s="139"/>
      <c r="Q1411" s="140"/>
      <c r="R1411" s="23"/>
      <c r="Y1411" s="31"/>
      <c r="Z1411" s="31"/>
      <c r="AC1411" s="31"/>
    </row>
    <row r="1412" spans="1:29" s="24" customFormat="1" ht="30" customHeight="1" x14ac:dyDescent="0.2">
      <c r="A1412" s="139"/>
      <c r="B1412" s="140"/>
      <c r="C1412" s="139"/>
      <c r="D1412" s="139"/>
      <c r="E1412" s="141"/>
      <c r="F1412" s="141"/>
      <c r="G1412" s="141"/>
      <c r="H1412" s="141"/>
      <c r="I1412" s="141"/>
      <c r="J1412" s="65"/>
      <c r="K1412" s="142"/>
      <c r="L1412" s="142"/>
      <c r="M1412" s="142"/>
      <c r="N1412" s="139"/>
      <c r="O1412" s="139"/>
      <c r="P1412" s="139"/>
      <c r="Q1412" s="140"/>
      <c r="R1412" s="23"/>
      <c r="Y1412" s="31"/>
      <c r="Z1412" s="31"/>
      <c r="AC1412" s="31"/>
    </row>
    <row r="1413" spans="1:29" s="24" customFormat="1" ht="30" customHeight="1" x14ac:dyDescent="0.2">
      <c r="A1413" s="139"/>
      <c r="B1413" s="140"/>
      <c r="C1413" s="139"/>
      <c r="D1413" s="139"/>
      <c r="E1413" s="141"/>
      <c r="F1413" s="141"/>
      <c r="G1413" s="141"/>
      <c r="H1413" s="141"/>
      <c r="I1413" s="141"/>
      <c r="J1413" s="65"/>
      <c r="K1413" s="142"/>
      <c r="L1413" s="142"/>
      <c r="M1413" s="142"/>
      <c r="N1413" s="139"/>
      <c r="O1413" s="139"/>
      <c r="P1413" s="139"/>
      <c r="Q1413" s="140"/>
      <c r="R1413" s="23"/>
      <c r="Y1413" s="31"/>
      <c r="Z1413" s="31"/>
      <c r="AC1413" s="31"/>
    </row>
    <row r="1414" spans="1:29" s="24" customFormat="1" ht="30" customHeight="1" x14ac:dyDescent="0.2">
      <c r="A1414" s="139"/>
      <c r="B1414" s="140"/>
      <c r="C1414" s="139"/>
      <c r="D1414" s="139"/>
      <c r="E1414" s="141"/>
      <c r="F1414" s="141"/>
      <c r="G1414" s="141"/>
      <c r="H1414" s="141"/>
      <c r="I1414" s="141"/>
      <c r="J1414" s="65"/>
      <c r="K1414" s="142"/>
      <c r="L1414" s="142"/>
      <c r="M1414" s="142"/>
      <c r="N1414" s="139"/>
      <c r="O1414" s="139"/>
      <c r="P1414" s="139"/>
      <c r="Q1414" s="140"/>
      <c r="R1414" s="23"/>
      <c r="Y1414" s="31"/>
      <c r="Z1414" s="31"/>
      <c r="AC1414" s="31"/>
    </row>
    <row r="1415" spans="1:29" s="24" customFormat="1" ht="30" customHeight="1" x14ac:dyDescent="0.2">
      <c r="A1415" s="139"/>
      <c r="B1415" s="140"/>
      <c r="C1415" s="139"/>
      <c r="D1415" s="139"/>
      <c r="E1415" s="141"/>
      <c r="F1415" s="141"/>
      <c r="G1415" s="141"/>
      <c r="H1415" s="141"/>
      <c r="I1415" s="141"/>
      <c r="J1415" s="65"/>
      <c r="K1415" s="142"/>
      <c r="L1415" s="142"/>
      <c r="M1415" s="142"/>
      <c r="N1415" s="139"/>
      <c r="O1415" s="139"/>
      <c r="P1415" s="139"/>
      <c r="Q1415" s="140"/>
      <c r="R1415" s="23"/>
      <c r="Y1415" s="31"/>
      <c r="Z1415" s="31"/>
      <c r="AC1415" s="31"/>
    </row>
    <row r="1416" spans="1:29" s="24" customFormat="1" ht="30" customHeight="1" x14ac:dyDescent="0.2">
      <c r="A1416" s="139"/>
      <c r="B1416" s="140"/>
      <c r="C1416" s="139"/>
      <c r="D1416" s="139"/>
      <c r="E1416" s="141"/>
      <c r="F1416" s="141"/>
      <c r="G1416" s="141"/>
      <c r="H1416" s="141"/>
      <c r="I1416" s="141"/>
      <c r="J1416" s="65"/>
      <c r="K1416" s="142"/>
      <c r="L1416" s="142"/>
      <c r="M1416" s="142"/>
      <c r="N1416" s="139"/>
      <c r="O1416" s="139"/>
      <c r="P1416" s="139"/>
      <c r="Q1416" s="140"/>
      <c r="R1416" s="23"/>
      <c r="Y1416" s="31"/>
      <c r="Z1416" s="31"/>
      <c r="AC1416" s="31"/>
    </row>
    <row r="1417" spans="1:29" s="24" customFormat="1" ht="30" customHeight="1" x14ac:dyDescent="0.2">
      <c r="A1417" s="139"/>
      <c r="B1417" s="140"/>
      <c r="C1417" s="139"/>
      <c r="D1417" s="139"/>
      <c r="E1417" s="141"/>
      <c r="F1417" s="141"/>
      <c r="G1417" s="141"/>
      <c r="H1417" s="141"/>
      <c r="I1417" s="141"/>
      <c r="J1417" s="65"/>
      <c r="K1417" s="142"/>
      <c r="L1417" s="142"/>
      <c r="M1417" s="142"/>
      <c r="N1417" s="139"/>
      <c r="O1417" s="139"/>
      <c r="P1417" s="139"/>
      <c r="Q1417" s="140"/>
      <c r="R1417" s="23"/>
      <c r="Y1417" s="31"/>
      <c r="Z1417" s="31"/>
      <c r="AC1417" s="31"/>
    </row>
    <row r="1418" spans="1:29" s="24" customFormat="1" ht="30" customHeight="1" x14ac:dyDescent="0.2">
      <c r="A1418" s="139"/>
      <c r="B1418" s="140"/>
      <c r="C1418" s="139"/>
      <c r="D1418" s="139"/>
      <c r="E1418" s="141"/>
      <c r="F1418" s="141"/>
      <c r="G1418" s="141"/>
      <c r="H1418" s="141"/>
      <c r="I1418" s="141"/>
      <c r="J1418" s="65"/>
      <c r="K1418" s="142"/>
      <c r="L1418" s="142"/>
      <c r="M1418" s="142"/>
      <c r="N1418" s="139"/>
      <c r="O1418" s="139"/>
      <c r="P1418" s="139"/>
      <c r="Q1418" s="140"/>
      <c r="R1418" s="23"/>
      <c r="Y1418" s="31"/>
      <c r="Z1418" s="31"/>
      <c r="AC1418" s="31"/>
    </row>
    <row r="1419" spans="1:29" s="24" customFormat="1" ht="30" customHeight="1" x14ac:dyDescent="0.2">
      <c r="A1419" s="139"/>
      <c r="B1419" s="140"/>
      <c r="C1419" s="139"/>
      <c r="D1419" s="139"/>
      <c r="E1419" s="141"/>
      <c r="F1419" s="141"/>
      <c r="G1419" s="141"/>
      <c r="H1419" s="141"/>
      <c r="I1419" s="141"/>
      <c r="J1419" s="65"/>
      <c r="K1419" s="142"/>
      <c r="L1419" s="142"/>
      <c r="M1419" s="142"/>
      <c r="N1419" s="139"/>
      <c r="O1419" s="139"/>
      <c r="P1419" s="139"/>
      <c r="Q1419" s="140"/>
      <c r="R1419" s="23"/>
      <c r="Y1419" s="31"/>
      <c r="Z1419" s="31"/>
      <c r="AC1419" s="31"/>
    </row>
    <row r="1420" spans="1:29" s="24" customFormat="1" ht="30" customHeight="1" x14ac:dyDescent="0.2">
      <c r="A1420" s="139"/>
      <c r="B1420" s="140"/>
      <c r="C1420" s="139"/>
      <c r="D1420" s="139"/>
      <c r="E1420" s="141"/>
      <c r="F1420" s="141"/>
      <c r="G1420" s="141"/>
      <c r="H1420" s="141"/>
      <c r="I1420" s="141"/>
      <c r="J1420" s="65"/>
      <c r="K1420" s="142"/>
      <c r="L1420" s="142"/>
      <c r="M1420" s="142"/>
      <c r="N1420" s="139"/>
      <c r="O1420" s="139"/>
      <c r="P1420" s="139"/>
      <c r="Q1420" s="140"/>
      <c r="R1420" s="23"/>
      <c r="Y1420" s="31"/>
      <c r="Z1420" s="31"/>
      <c r="AC1420" s="31"/>
    </row>
    <row r="1421" spans="1:29" s="24" customFormat="1" ht="30" customHeight="1" x14ac:dyDescent="0.2">
      <c r="A1421" s="139"/>
      <c r="B1421" s="140"/>
      <c r="C1421" s="139"/>
      <c r="D1421" s="139"/>
      <c r="E1421" s="141"/>
      <c r="F1421" s="141"/>
      <c r="G1421" s="141"/>
      <c r="H1421" s="141"/>
      <c r="I1421" s="141"/>
      <c r="J1421" s="65"/>
      <c r="K1421" s="142"/>
      <c r="L1421" s="142"/>
      <c r="M1421" s="142"/>
      <c r="N1421" s="139"/>
      <c r="O1421" s="139"/>
      <c r="P1421" s="139"/>
      <c r="Q1421" s="140"/>
      <c r="R1421" s="23"/>
      <c r="Y1421" s="31"/>
      <c r="Z1421" s="31"/>
      <c r="AC1421" s="31"/>
    </row>
    <row r="1422" spans="1:29" s="24" customFormat="1" ht="30" customHeight="1" x14ac:dyDescent="0.2">
      <c r="A1422" s="139"/>
      <c r="B1422" s="140"/>
      <c r="C1422" s="139"/>
      <c r="D1422" s="139"/>
      <c r="E1422" s="141"/>
      <c r="F1422" s="141"/>
      <c r="G1422" s="141"/>
      <c r="H1422" s="141"/>
      <c r="I1422" s="141"/>
      <c r="J1422" s="65"/>
      <c r="K1422" s="142"/>
      <c r="L1422" s="142"/>
      <c r="M1422" s="142"/>
      <c r="N1422" s="139"/>
      <c r="O1422" s="139"/>
      <c r="P1422" s="139"/>
      <c r="Q1422" s="140"/>
      <c r="R1422" s="23"/>
      <c r="Y1422" s="31"/>
      <c r="Z1422" s="31"/>
      <c r="AC1422" s="31"/>
    </row>
    <row r="1423" spans="1:29" s="24" customFormat="1" ht="30" customHeight="1" x14ac:dyDescent="0.2">
      <c r="A1423" s="139"/>
      <c r="B1423" s="140"/>
      <c r="C1423" s="139"/>
      <c r="D1423" s="139"/>
      <c r="E1423" s="141"/>
      <c r="F1423" s="141"/>
      <c r="G1423" s="141"/>
      <c r="H1423" s="141"/>
      <c r="I1423" s="141"/>
      <c r="J1423" s="65"/>
      <c r="K1423" s="142"/>
      <c r="L1423" s="142"/>
      <c r="M1423" s="142"/>
      <c r="N1423" s="139"/>
      <c r="O1423" s="139"/>
      <c r="P1423" s="139"/>
      <c r="Q1423" s="140"/>
      <c r="R1423" s="23"/>
      <c r="Y1423" s="31"/>
      <c r="Z1423" s="31"/>
      <c r="AC1423" s="31"/>
    </row>
    <row r="1424" spans="1:29" s="24" customFormat="1" ht="30" customHeight="1" x14ac:dyDescent="0.2">
      <c r="A1424" s="139"/>
      <c r="B1424" s="140"/>
      <c r="C1424" s="139"/>
      <c r="D1424" s="139"/>
      <c r="E1424" s="141"/>
      <c r="F1424" s="141"/>
      <c r="G1424" s="141"/>
      <c r="H1424" s="141"/>
      <c r="I1424" s="141"/>
      <c r="J1424" s="65"/>
      <c r="K1424" s="142"/>
      <c r="L1424" s="142"/>
      <c r="M1424" s="142"/>
      <c r="N1424" s="139"/>
      <c r="O1424" s="139"/>
      <c r="P1424" s="139"/>
      <c r="Q1424" s="140"/>
      <c r="R1424" s="23"/>
      <c r="Y1424" s="31"/>
      <c r="Z1424" s="31"/>
      <c r="AC1424" s="31"/>
    </row>
    <row r="1425" spans="1:29" s="24" customFormat="1" ht="30" customHeight="1" x14ac:dyDescent="0.2">
      <c r="A1425" s="139"/>
      <c r="B1425" s="140"/>
      <c r="C1425" s="139"/>
      <c r="D1425" s="139"/>
      <c r="E1425" s="141"/>
      <c r="F1425" s="141"/>
      <c r="G1425" s="141"/>
      <c r="H1425" s="141"/>
      <c r="I1425" s="141"/>
      <c r="J1425" s="65"/>
      <c r="K1425" s="142"/>
      <c r="L1425" s="142"/>
      <c r="M1425" s="142"/>
      <c r="N1425" s="139"/>
      <c r="O1425" s="139"/>
      <c r="P1425" s="139"/>
      <c r="Q1425" s="140"/>
      <c r="R1425" s="23"/>
      <c r="Y1425" s="31"/>
      <c r="Z1425" s="31"/>
      <c r="AC1425" s="31"/>
    </row>
    <row r="1426" spans="1:29" s="24" customFormat="1" ht="30" customHeight="1" x14ac:dyDescent="0.2">
      <c r="A1426" s="139"/>
      <c r="B1426" s="140"/>
      <c r="C1426" s="139"/>
      <c r="D1426" s="139"/>
      <c r="E1426" s="141"/>
      <c r="F1426" s="141"/>
      <c r="G1426" s="141"/>
      <c r="H1426" s="141"/>
      <c r="I1426" s="141"/>
      <c r="J1426" s="65"/>
      <c r="K1426" s="142"/>
      <c r="L1426" s="142"/>
      <c r="M1426" s="142"/>
      <c r="N1426" s="139"/>
      <c r="O1426" s="139"/>
      <c r="P1426" s="139"/>
      <c r="Q1426" s="140"/>
      <c r="R1426" s="23"/>
      <c r="Y1426" s="31"/>
      <c r="Z1426" s="31"/>
      <c r="AC1426" s="31"/>
    </row>
    <row r="1427" spans="1:29" s="24" customFormat="1" ht="30" customHeight="1" x14ac:dyDescent="0.2">
      <c r="A1427" s="139"/>
      <c r="B1427" s="140"/>
      <c r="C1427" s="139"/>
      <c r="D1427" s="139"/>
      <c r="E1427" s="141"/>
      <c r="F1427" s="141"/>
      <c r="G1427" s="141"/>
      <c r="H1427" s="141"/>
      <c r="I1427" s="141"/>
      <c r="J1427" s="65"/>
      <c r="K1427" s="142"/>
      <c r="L1427" s="142"/>
      <c r="M1427" s="142"/>
      <c r="N1427" s="139"/>
      <c r="O1427" s="139"/>
      <c r="P1427" s="139"/>
      <c r="Q1427" s="140"/>
      <c r="R1427" s="23"/>
      <c r="Y1427" s="31"/>
      <c r="Z1427" s="31"/>
      <c r="AC1427" s="31"/>
    </row>
    <row r="1428" spans="1:29" s="24" customFormat="1" ht="30" customHeight="1" x14ac:dyDescent="0.2">
      <c r="A1428" s="139"/>
      <c r="B1428" s="140"/>
      <c r="C1428" s="139"/>
      <c r="D1428" s="139"/>
      <c r="E1428" s="141"/>
      <c r="F1428" s="141"/>
      <c r="G1428" s="141"/>
      <c r="H1428" s="141"/>
      <c r="I1428" s="141"/>
      <c r="J1428" s="65"/>
      <c r="K1428" s="142"/>
      <c r="L1428" s="142"/>
      <c r="M1428" s="142"/>
      <c r="N1428" s="139"/>
      <c r="O1428" s="139"/>
      <c r="P1428" s="139"/>
      <c r="Q1428" s="140"/>
      <c r="R1428" s="23"/>
      <c r="Y1428" s="31"/>
      <c r="Z1428" s="31"/>
      <c r="AC1428" s="31"/>
    </row>
    <row r="1429" spans="1:29" s="24" customFormat="1" ht="30" customHeight="1" x14ac:dyDescent="0.2">
      <c r="A1429" s="139"/>
      <c r="B1429" s="140"/>
      <c r="C1429" s="139"/>
      <c r="D1429" s="139"/>
      <c r="E1429" s="141"/>
      <c r="F1429" s="141"/>
      <c r="G1429" s="141"/>
      <c r="H1429" s="141"/>
      <c r="I1429" s="141"/>
      <c r="J1429" s="65"/>
      <c r="K1429" s="142"/>
      <c r="L1429" s="142"/>
      <c r="M1429" s="142"/>
      <c r="N1429" s="139"/>
      <c r="O1429" s="139"/>
      <c r="P1429" s="139"/>
      <c r="Q1429" s="140"/>
      <c r="R1429" s="23"/>
      <c r="Y1429" s="31"/>
      <c r="Z1429" s="31"/>
      <c r="AC1429" s="31"/>
    </row>
    <row r="1430" spans="1:29" s="24" customFormat="1" ht="30" customHeight="1" x14ac:dyDescent="0.2">
      <c r="A1430" s="139"/>
      <c r="B1430" s="140"/>
      <c r="C1430" s="139"/>
      <c r="D1430" s="139"/>
      <c r="E1430" s="141"/>
      <c r="F1430" s="141"/>
      <c r="G1430" s="141"/>
      <c r="H1430" s="141"/>
      <c r="I1430" s="141"/>
      <c r="J1430" s="65"/>
      <c r="K1430" s="142"/>
      <c r="L1430" s="142"/>
      <c r="M1430" s="142"/>
      <c r="N1430" s="139"/>
      <c r="O1430" s="139"/>
      <c r="P1430" s="139"/>
      <c r="Q1430" s="140"/>
      <c r="R1430" s="23"/>
      <c r="Y1430" s="31"/>
      <c r="Z1430" s="31"/>
      <c r="AC1430" s="31"/>
    </row>
    <row r="1431" spans="1:29" s="24" customFormat="1" ht="30" customHeight="1" x14ac:dyDescent="0.2">
      <c r="A1431" s="139"/>
      <c r="B1431" s="140"/>
      <c r="C1431" s="139"/>
      <c r="D1431" s="139"/>
      <c r="E1431" s="141"/>
      <c r="F1431" s="141"/>
      <c r="G1431" s="141"/>
      <c r="H1431" s="141"/>
      <c r="I1431" s="141"/>
      <c r="J1431" s="65"/>
      <c r="K1431" s="142"/>
      <c r="L1431" s="142"/>
      <c r="M1431" s="142"/>
      <c r="N1431" s="139"/>
      <c r="O1431" s="139"/>
      <c r="P1431" s="139"/>
      <c r="Q1431" s="140"/>
      <c r="R1431" s="23"/>
      <c r="Y1431" s="31"/>
      <c r="Z1431" s="31"/>
      <c r="AC1431" s="31"/>
    </row>
    <row r="1432" spans="1:29" s="24" customFormat="1" ht="30" customHeight="1" x14ac:dyDescent="0.2">
      <c r="A1432" s="139"/>
      <c r="B1432" s="140"/>
      <c r="C1432" s="139"/>
      <c r="D1432" s="139"/>
      <c r="E1432" s="141"/>
      <c r="F1432" s="141"/>
      <c r="G1432" s="141"/>
      <c r="H1432" s="141"/>
      <c r="I1432" s="141"/>
      <c r="J1432" s="65"/>
      <c r="K1432" s="142"/>
      <c r="L1432" s="142"/>
      <c r="M1432" s="142"/>
      <c r="N1432" s="139"/>
      <c r="O1432" s="139"/>
      <c r="P1432" s="139"/>
      <c r="Q1432" s="140"/>
      <c r="R1432" s="23"/>
      <c r="Y1432" s="31"/>
      <c r="Z1432" s="31"/>
      <c r="AC1432" s="31"/>
    </row>
    <row r="1433" spans="1:29" s="24" customFormat="1" ht="30" customHeight="1" x14ac:dyDescent="0.2">
      <c r="A1433" s="139"/>
      <c r="B1433" s="140"/>
      <c r="C1433" s="139"/>
      <c r="D1433" s="139"/>
      <c r="E1433" s="141"/>
      <c r="F1433" s="141"/>
      <c r="G1433" s="141"/>
      <c r="H1433" s="141"/>
      <c r="I1433" s="141"/>
      <c r="J1433" s="65"/>
      <c r="K1433" s="142"/>
      <c r="L1433" s="142"/>
      <c r="M1433" s="142"/>
      <c r="N1433" s="139"/>
      <c r="O1433" s="139"/>
      <c r="P1433" s="139"/>
      <c r="Q1433" s="140"/>
      <c r="R1433" s="23"/>
      <c r="Y1433" s="31"/>
      <c r="Z1433" s="31"/>
      <c r="AC1433" s="31"/>
    </row>
    <row r="1434" spans="1:29" s="24" customFormat="1" ht="30" customHeight="1" x14ac:dyDescent="0.2">
      <c r="A1434" s="139"/>
      <c r="B1434" s="140"/>
      <c r="C1434" s="139"/>
      <c r="D1434" s="139"/>
      <c r="E1434" s="141"/>
      <c r="F1434" s="141"/>
      <c r="G1434" s="141"/>
      <c r="H1434" s="141"/>
      <c r="I1434" s="141"/>
      <c r="J1434" s="65"/>
      <c r="K1434" s="142"/>
      <c r="L1434" s="142"/>
      <c r="M1434" s="142"/>
      <c r="N1434" s="139"/>
      <c r="O1434" s="139"/>
      <c r="P1434" s="139"/>
      <c r="Q1434" s="140"/>
      <c r="R1434" s="23"/>
      <c r="Y1434" s="31"/>
      <c r="Z1434" s="31"/>
      <c r="AC1434" s="31"/>
    </row>
    <row r="1435" spans="1:29" s="24" customFormat="1" ht="30" customHeight="1" x14ac:dyDescent="0.2">
      <c r="A1435" s="139"/>
      <c r="B1435" s="140"/>
      <c r="C1435" s="139"/>
      <c r="D1435" s="139"/>
      <c r="E1435" s="141"/>
      <c r="F1435" s="141"/>
      <c r="G1435" s="141"/>
      <c r="H1435" s="141"/>
      <c r="I1435" s="141"/>
      <c r="J1435" s="65"/>
      <c r="K1435" s="142"/>
      <c r="L1435" s="142"/>
      <c r="M1435" s="142"/>
      <c r="N1435" s="139"/>
      <c r="O1435" s="139"/>
      <c r="P1435" s="139"/>
      <c r="Q1435" s="140"/>
      <c r="R1435" s="23"/>
      <c r="Y1435" s="31"/>
      <c r="Z1435" s="31"/>
      <c r="AC1435" s="31"/>
    </row>
    <row r="1436" spans="1:29" s="24" customFormat="1" ht="30" customHeight="1" x14ac:dyDescent="0.2">
      <c r="A1436" s="139"/>
      <c r="B1436" s="140"/>
      <c r="C1436" s="139"/>
      <c r="D1436" s="139"/>
      <c r="E1436" s="141"/>
      <c r="F1436" s="141"/>
      <c r="G1436" s="141"/>
      <c r="H1436" s="141"/>
      <c r="I1436" s="141"/>
      <c r="J1436" s="65"/>
      <c r="K1436" s="142"/>
      <c r="L1436" s="142"/>
      <c r="M1436" s="142"/>
      <c r="N1436" s="139"/>
      <c r="O1436" s="139"/>
      <c r="P1436" s="139"/>
      <c r="Q1436" s="140"/>
      <c r="R1436" s="23"/>
      <c r="Y1436" s="31"/>
      <c r="Z1436" s="31"/>
      <c r="AC1436" s="31"/>
    </row>
    <row r="1437" spans="1:29" s="24" customFormat="1" ht="30" customHeight="1" x14ac:dyDescent="0.2">
      <c r="A1437" s="139"/>
      <c r="B1437" s="140"/>
      <c r="C1437" s="139"/>
      <c r="D1437" s="139"/>
      <c r="E1437" s="141"/>
      <c r="F1437" s="141"/>
      <c r="G1437" s="141"/>
      <c r="H1437" s="141"/>
      <c r="I1437" s="141"/>
      <c r="J1437" s="65"/>
      <c r="K1437" s="142"/>
      <c r="L1437" s="142"/>
      <c r="M1437" s="142"/>
      <c r="N1437" s="139"/>
      <c r="O1437" s="139"/>
      <c r="P1437" s="139"/>
      <c r="Q1437" s="140"/>
      <c r="R1437" s="23"/>
      <c r="Y1437" s="31"/>
      <c r="Z1437" s="31"/>
      <c r="AC1437" s="31"/>
    </row>
    <row r="1438" spans="1:29" s="24" customFormat="1" ht="30" customHeight="1" x14ac:dyDescent="0.2">
      <c r="A1438" s="139"/>
      <c r="B1438" s="140"/>
      <c r="C1438" s="139"/>
      <c r="D1438" s="139"/>
      <c r="E1438" s="141"/>
      <c r="F1438" s="141"/>
      <c r="G1438" s="141"/>
      <c r="H1438" s="141"/>
      <c r="I1438" s="141"/>
      <c r="J1438" s="65"/>
      <c r="K1438" s="142"/>
      <c r="L1438" s="142"/>
      <c r="M1438" s="142"/>
      <c r="N1438" s="139"/>
      <c r="O1438" s="139"/>
      <c r="P1438" s="139"/>
      <c r="Q1438" s="140"/>
      <c r="R1438" s="23"/>
      <c r="Y1438" s="31"/>
      <c r="Z1438" s="31"/>
      <c r="AC1438" s="31"/>
    </row>
    <row r="1439" spans="1:29" s="24" customFormat="1" ht="30" customHeight="1" x14ac:dyDescent="0.2">
      <c r="A1439" s="139"/>
      <c r="B1439" s="140"/>
      <c r="C1439" s="139"/>
      <c r="D1439" s="139"/>
      <c r="E1439" s="141"/>
      <c r="F1439" s="141"/>
      <c r="G1439" s="141"/>
      <c r="H1439" s="141"/>
      <c r="I1439" s="141"/>
      <c r="J1439" s="65"/>
      <c r="K1439" s="142"/>
      <c r="L1439" s="142"/>
      <c r="M1439" s="142"/>
      <c r="N1439" s="139"/>
      <c r="O1439" s="139"/>
      <c r="P1439" s="139"/>
      <c r="Q1439" s="140"/>
      <c r="R1439" s="23"/>
      <c r="Y1439" s="31"/>
      <c r="Z1439" s="31"/>
      <c r="AC1439" s="31"/>
    </row>
    <row r="1440" spans="1:29" s="24" customFormat="1" ht="30" customHeight="1" x14ac:dyDescent="0.2">
      <c r="A1440" s="139"/>
      <c r="B1440" s="140"/>
      <c r="C1440" s="139"/>
      <c r="D1440" s="139"/>
      <c r="E1440" s="141"/>
      <c r="F1440" s="141"/>
      <c r="G1440" s="141"/>
      <c r="H1440" s="141"/>
      <c r="I1440" s="141"/>
      <c r="J1440" s="65"/>
      <c r="K1440" s="142"/>
      <c r="L1440" s="142"/>
      <c r="M1440" s="142"/>
      <c r="N1440" s="139"/>
      <c r="O1440" s="139"/>
      <c r="P1440" s="139"/>
      <c r="Q1440" s="140"/>
      <c r="R1440" s="23"/>
      <c r="Y1440" s="31"/>
      <c r="Z1440" s="31"/>
      <c r="AC1440" s="31"/>
    </row>
    <row r="1441" spans="1:29" s="24" customFormat="1" ht="30" customHeight="1" x14ac:dyDescent="0.2">
      <c r="A1441" s="139"/>
      <c r="B1441" s="140"/>
      <c r="C1441" s="139"/>
      <c r="D1441" s="139"/>
      <c r="E1441" s="141"/>
      <c r="F1441" s="141"/>
      <c r="G1441" s="141"/>
      <c r="H1441" s="141"/>
      <c r="I1441" s="141"/>
      <c r="J1441" s="65"/>
      <c r="K1441" s="142"/>
      <c r="L1441" s="142"/>
      <c r="M1441" s="142"/>
      <c r="N1441" s="139"/>
      <c r="O1441" s="139"/>
      <c r="P1441" s="139"/>
      <c r="Q1441" s="140"/>
      <c r="R1441" s="23"/>
      <c r="Y1441" s="31"/>
      <c r="Z1441" s="31"/>
      <c r="AC1441" s="31"/>
    </row>
    <row r="1442" spans="1:29" s="24" customFormat="1" ht="30" customHeight="1" x14ac:dyDescent="0.2">
      <c r="A1442" s="139"/>
      <c r="B1442" s="140"/>
      <c r="C1442" s="139"/>
      <c r="D1442" s="139"/>
      <c r="E1442" s="141"/>
      <c r="F1442" s="141"/>
      <c r="G1442" s="141"/>
      <c r="H1442" s="141"/>
      <c r="I1442" s="141"/>
      <c r="J1442" s="65"/>
      <c r="K1442" s="142"/>
      <c r="L1442" s="142"/>
      <c r="M1442" s="142"/>
      <c r="N1442" s="139"/>
      <c r="O1442" s="139"/>
      <c r="P1442" s="139"/>
      <c r="Q1442" s="140"/>
      <c r="R1442" s="23"/>
      <c r="Y1442" s="31"/>
      <c r="Z1442" s="31"/>
      <c r="AC1442" s="31"/>
    </row>
    <row r="1443" spans="1:29" s="24" customFormat="1" ht="30" customHeight="1" x14ac:dyDescent="0.2">
      <c r="A1443" s="139"/>
      <c r="B1443" s="140"/>
      <c r="C1443" s="139"/>
      <c r="D1443" s="139"/>
      <c r="E1443" s="141"/>
      <c r="F1443" s="141"/>
      <c r="G1443" s="141"/>
      <c r="H1443" s="141"/>
      <c r="I1443" s="141"/>
      <c r="J1443" s="65"/>
      <c r="K1443" s="142"/>
      <c r="L1443" s="142"/>
      <c r="M1443" s="142"/>
      <c r="N1443" s="139"/>
      <c r="O1443" s="139"/>
      <c r="P1443" s="139"/>
      <c r="Q1443" s="140"/>
      <c r="R1443" s="23"/>
      <c r="Y1443" s="31"/>
      <c r="Z1443" s="31"/>
      <c r="AC1443" s="31"/>
    </row>
    <row r="1444" spans="1:29" s="24" customFormat="1" ht="30" customHeight="1" x14ac:dyDescent="0.2">
      <c r="A1444" s="139"/>
      <c r="B1444" s="140"/>
      <c r="C1444" s="139"/>
      <c r="D1444" s="139"/>
      <c r="E1444" s="141"/>
      <c r="F1444" s="141"/>
      <c r="G1444" s="141"/>
      <c r="H1444" s="141"/>
      <c r="I1444" s="141"/>
      <c r="J1444" s="65"/>
      <c r="K1444" s="142"/>
      <c r="L1444" s="142"/>
      <c r="M1444" s="142"/>
      <c r="N1444" s="139"/>
      <c r="O1444" s="139"/>
      <c r="P1444" s="139"/>
      <c r="Q1444" s="140"/>
      <c r="R1444" s="23"/>
      <c r="Y1444" s="31"/>
      <c r="Z1444" s="31"/>
      <c r="AC1444" s="31"/>
    </row>
    <row r="1445" spans="1:29" s="24" customFormat="1" ht="30" customHeight="1" x14ac:dyDescent="0.2">
      <c r="A1445" s="139"/>
      <c r="B1445" s="140"/>
      <c r="C1445" s="139"/>
      <c r="D1445" s="139"/>
      <c r="E1445" s="141"/>
      <c r="F1445" s="141"/>
      <c r="G1445" s="141"/>
      <c r="H1445" s="141"/>
      <c r="I1445" s="141"/>
      <c r="J1445" s="65"/>
      <c r="K1445" s="142"/>
      <c r="L1445" s="142"/>
      <c r="M1445" s="142"/>
      <c r="N1445" s="139"/>
      <c r="O1445" s="139"/>
      <c r="P1445" s="139"/>
      <c r="Q1445" s="140"/>
      <c r="R1445" s="23"/>
      <c r="Y1445" s="31"/>
      <c r="Z1445" s="31"/>
      <c r="AC1445" s="31"/>
    </row>
    <row r="1446" spans="1:29" s="24" customFormat="1" ht="30" customHeight="1" x14ac:dyDescent="0.2">
      <c r="A1446" s="139"/>
      <c r="B1446" s="140"/>
      <c r="C1446" s="139"/>
      <c r="D1446" s="139"/>
      <c r="E1446" s="141"/>
      <c r="F1446" s="141"/>
      <c r="G1446" s="141"/>
      <c r="H1446" s="141"/>
      <c r="I1446" s="141"/>
      <c r="J1446" s="65"/>
      <c r="K1446" s="142"/>
      <c r="L1446" s="142"/>
      <c r="M1446" s="142"/>
      <c r="N1446" s="139"/>
      <c r="O1446" s="139"/>
      <c r="P1446" s="139"/>
      <c r="Q1446" s="140"/>
      <c r="R1446" s="23"/>
      <c r="Y1446" s="31"/>
      <c r="Z1446" s="31"/>
      <c r="AC1446" s="31"/>
    </row>
    <row r="1447" spans="1:29" s="24" customFormat="1" ht="30" customHeight="1" x14ac:dyDescent="0.2">
      <c r="A1447" s="139"/>
      <c r="B1447" s="140"/>
      <c r="C1447" s="139"/>
      <c r="D1447" s="139"/>
      <c r="E1447" s="141"/>
      <c r="F1447" s="141"/>
      <c r="G1447" s="141"/>
      <c r="H1447" s="141"/>
      <c r="I1447" s="141"/>
      <c r="J1447" s="65"/>
      <c r="K1447" s="142"/>
      <c r="L1447" s="142"/>
      <c r="M1447" s="142"/>
      <c r="N1447" s="139"/>
      <c r="O1447" s="139"/>
      <c r="P1447" s="139"/>
      <c r="Q1447" s="140"/>
      <c r="R1447" s="23"/>
      <c r="Y1447" s="31"/>
      <c r="Z1447" s="31"/>
      <c r="AC1447" s="31"/>
    </row>
    <row r="1448" spans="1:29" s="24" customFormat="1" ht="30" customHeight="1" x14ac:dyDescent="0.2">
      <c r="A1448" s="139"/>
      <c r="B1448" s="140"/>
      <c r="C1448" s="139"/>
      <c r="D1448" s="139"/>
      <c r="E1448" s="141"/>
      <c r="F1448" s="141"/>
      <c r="G1448" s="141"/>
      <c r="H1448" s="141"/>
      <c r="I1448" s="141"/>
      <c r="J1448" s="65"/>
      <c r="K1448" s="142"/>
      <c r="L1448" s="142"/>
      <c r="M1448" s="142"/>
      <c r="N1448" s="139"/>
      <c r="O1448" s="139"/>
      <c r="P1448" s="139"/>
      <c r="Q1448" s="140"/>
      <c r="R1448" s="23"/>
      <c r="Y1448" s="31"/>
      <c r="Z1448" s="31"/>
      <c r="AC1448" s="31"/>
    </row>
    <row r="1449" spans="1:29" s="24" customFormat="1" ht="30" customHeight="1" x14ac:dyDescent="0.2">
      <c r="A1449" s="139"/>
      <c r="B1449" s="140"/>
      <c r="C1449" s="139"/>
      <c r="D1449" s="139"/>
      <c r="E1449" s="141"/>
      <c r="F1449" s="141"/>
      <c r="G1449" s="141"/>
      <c r="H1449" s="141"/>
      <c r="I1449" s="141"/>
      <c r="J1449" s="65"/>
      <c r="K1449" s="142"/>
      <c r="L1449" s="142"/>
      <c r="M1449" s="142"/>
      <c r="N1449" s="139"/>
      <c r="O1449" s="139"/>
      <c r="P1449" s="139"/>
      <c r="Q1449" s="140"/>
      <c r="R1449" s="23"/>
      <c r="Y1449" s="31"/>
      <c r="Z1449" s="31"/>
      <c r="AC1449" s="31"/>
    </row>
    <row r="1450" spans="1:29" s="24" customFormat="1" ht="30" customHeight="1" x14ac:dyDescent="0.2">
      <c r="A1450" s="139"/>
      <c r="B1450" s="140"/>
      <c r="C1450" s="139"/>
      <c r="D1450" s="139"/>
      <c r="E1450" s="141"/>
      <c r="F1450" s="141"/>
      <c r="G1450" s="141"/>
      <c r="H1450" s="141"/>
      <c r="I1450" s="141"/>
      <c r="J1450" s="65"/>
      <c r="K1450" s="142"/>
      <c r="L1450" s="142"/>
      <c r="M1450" s="142"/>
      <c r="N1450" s="139"/>
      <c r="O1450" s="139"/>
      <c r="P1450" s="139"/>
      <c r="Q1450" s="140"/>
      <c r="R1450" s="23"/>
      <c r="Y1450" s="31"/>
      <c r="Z1450" s="31"/>
      <c r="AC1450" s="31"/>
    </row>
    <row r="1451" spans="1:29" s="24" customFormat="1" ht="30" customHeight="1" x14ac:dyDescent="0.2">
      <c r="A1451" s="139"/>
      <c r="B1451" s="140"/>
      <c r="C1451" s="139"/>
      <c r="D1451" s="139"/>
      <c r="E1451" s="141"/>
      <c r="F1451" s="141"/>
      <c r="G1451" s="141"/>
      <c r="H1451" s="141"/>
      <c r="I1451" s="141"/>
      <c r="J1451" s="65"/>
      <c r="K1451" s="142"/>
      <c r="L1451" s="142"/>
      <c r="M1451" s="142"/>
      <c r="N1451" s="139"/>
      <c r="O1451" s="139"/>
      <c r="P1451" s="139"/>
      <c r="Q1451" s="140"/>
      <c r="R1451" s="23"/>
      <c r="Y1451" s="31"/>
      <c r="Z1451" s="31"/>
      <c r="AC1451" s="31"/>
    </row>
    <row r="1452" spans="1:29" s="24" customFormat="1" ht="30" customHeight="1" x14ac:dyDescent="0.2">
      <c r="A1452" s="139"/>
      <c r="B1452" s="140"/>
      <c r="C1452" s="139"/>
      <c r="D1452" s="139"/>
      <c r="E1452" s="141"/>
      <c r="F1452" s="141"/>
      <c r="G1452" s="141"/>
      <c r="H1452" s="141"/>
      <c r="I1452" s="141"/>
      <c r="J1452" s="65"/>
      <c r="K1452" s="142"/>
      <c r="L1452" s="142"/>
      <c r="M1452" s="142"/>
      <c r="N1452" s="139"/>
      <c r="O1452" s="139"/>
      <c r="P1452" s="139"/>
      <c r="Q1452" s="140"/>
      <c r="R1452" s="23"/>
      <c r="Y1452" s="31"/>
      <c r="Z1452" s="31"/>
      <c r="AC1452" s="31"/>
    </row>
    <row r="1453" spans="1:29" s="24" customFormat="1" ht="30" customHeight="1" x14ac:dyDescent="0.2">
      <c r="A1453" s="139"/>
      <c r="B1453" s="140"/>
      <c r="C1453" s="139"/>
      <c r="D1453" s="139"/>
      <c r="E1453" s="141"/>
      <c r="F1453" s="141"/>
      <c r="G1453" s="141"/>
      <c r="H1453" s="141"/>
      <c r="I1453" s="141"/>
      <c r="J1453" s="65"/>
      <c r="K1453" s="142"/>
      <c r="L1453" s="142"/>
      <c r="M1453" s="142"/>
      <c r="N1453" s="139"/>
      <c r="O1453" s="139"/>
      <c r="P1453" s="139"/>
      <c r="Q1453" s="140"/>
      <c r="R1453" s="23"/>
      <c r="Y1453" s="31"/>
      <c r="Z1453" s="31"/>
      <c r="AC1453" s="31"/>
    </row>
    <row r="1454" spans="1:29" s="24" customFormat="1" ht="30" customHeight="1" x14ac:dyDescent="0.2">
      <c r="A1454" s="139"/>
      <c r="B1454" s="140"/>
      <c r="C1454" s="139"/>
      <c r="D1454" s="139"/>
      <c r="E1454" s="141"/>
      <c r="F1454" s="141"/>
      <c r="G1454" s="141"/>
      <c r="H1454" s="141"/>
      <c r="I1454" s="141"/>
      <c r="J1454" s="65"/>
      <c r="K1454" s="142"/>
      <c r="L1454" s="142"/>
      <c r="M1454" s="142"/>
      <c r="N1454" s="139"/>
      <c r="O1454" s="139"/>
      <c r="P1454" s="139"/>
      <c r="Q1454" s="140"/>
      <c r="R1454" s="23"/>
      <c r="Y1454" s="31"/>
      <c r="Z1454" s="31"/>
      <c r="AC1454" s="31"/>
    </row>
    <row r="1455" spans="1:29" s="24" customFormat="1" ht="30" customHeight="1" x14ac:dyDescent="0.2">
      <c r="A1455" s="139"/>
      <c r="B1455" s="140"/>
      <c r="C1455" s="139"/>
      <c r="D1455" s="139"/>
      <c r="E1455" s="141"/>
      <c r="F1455" s="141"/>
      <c r="G1455" s="141"/>
      <c r="H1455" s="141"/>
      <c r="I1455" s="141"/>
      <c r="J1455" s="65"/>
      <c r="K1455" s="142"/>
      <c r="L1455" s="142"/>
      <c r="M1455" s="142"/>
      <c r="N1455" s="139"/>
      <c r="O1455" s="139"/>
      <c r="P1455" s="139"/>
      <c r="Q1455" s="140"/>
      <c r="R1455" s="23"/>
      <c r="Y1455" s="31"/>
      <c r="Z1455" s="31"/>
      <c r="AC1455" s="31"/>
    </row>
    <row r="1456" spans="1:29" s="24" customFormat="1" ht="30" customHeight="1" x14ac:dyDescent="0.2">
      <c r="A1456" s="139"/>
      <c r="B1456" s="140"/>
      <c r="C1456" s="139"/>
      <c r="D1456" s="139"/>
      <c r="E1456" s="141"/>
      <c r="F1456" s="141"/>
      <c r="G1456" s="141"/>
      <c r="H1456" s="141"/>
      <c r="I1456" s="141"/>
      <c r="J1456" s="65"/>
      <c r="K1456" s="142"/>
      <c r="L1456" s="142"/>
      <c r="M1456" s="142"/>
      <c r="N1456" s="139"/>
      <c r="O1456" s="139"/>
      <c r="P1456" s="139"/>
      <c r="Q1456" s="140"/>
      <c r="R1456" s="23"/>
      <c r="Y1456" s="31"/>
      <c r="Z1456" s="31"/>
      <c r="AC1456" s="31"/>
    </row>
    <row r="1457" spans="1:29" s="24" customFormat="1" ht="30" customHeight="1" x14ac:dyDescent="0.2">
      <c r="A1457" s="139"/>
      <c r="B1457" s="140"/>
      <c r="C1457" s="139"/>
      <c r="D1457" s="139"/>
      <c r="E1457" s="141"/>
      <c r="F1457" s="141"/>
      <c r="G1457" s="141"/>
      <c r="H1457" s="141"/>
      <c r="I1457" s="141"/>
      <c r="J1457" s="65"/>
      <c r="K1457" s="142"/>
      <c r="L1457" s="142"/>
      <c r="M1457" s="142"/>
      <c r="N1457" s="139"/>
      <c r="O1457" s="139"/>
      <c r="P1457" s="139"/>
      <c r="Q1457" s="140"/>
      <c r="R1457" s="23"/>
      <c r="Y1457" s="31"/>
      <c r="Z1457" s="31"/>
      <c r="AC1457" s="31"/>
    </row>
    <row r="1458" spans="1:29" s="24" customFormat="1" ht="30" customHeight="1" x14ac:dyDescent="0.2">
      <c r="A1458" s="139"/>
      <c r="B1458" s="140"/>
      <c r="C1458" s="139"/>
      <c r="D1458" s="139"/>
      <c r="E1458" s="141"/>
      <c r="F1458" s="141"/>
      <c r="G1458" s="141"/>
      <c r="H1458" s="141"/>
      <c r="I1458" s="141"/>
      <c r="J1458" s="65"/>
      <c r="K1458" s="142"/>
      <c r="L1458" s="142"/>
      <c r="M1458" s="142"/>
      <c r="N1458" s="139"/>
      <c r="O1458" s="139"/>
      <c r="P1458" s="139"/>
      <c r="Q1458" s="140"/>
      <c r="R1458" s="23"/>
      <c r="Y1458" s="31"/>
      <c r="Z1458" s="31"/>
      <c r="AC1458" s="31"/>
    </row>
    <row r="1459" spans="1:29" s="24" customFormat="1" ht="30" customHeight="1" x14ac:dyDescent="0.2">
      <c r="A1459" s="139"/>
      <c r="B1459" s="140"/>
      <c r="C1459" s="139"/>
      <c r="D1459" s="139"/>
      <c r="E1459" s="141"/>
      <c r="F1459" s="141"/>
      <c r="G1459" s="141"/>
      <c r="H1459" s="141"/>
      <c r="I1459" s="141"/>
      <c r="J1459" s="65"/>
      <c r="K1459" s="142"/>
      <c r="L1459" s="142"/>
      <c r="M1459" s="142"/>
      <c r="N1459" s="139"/>
      <c r="O1459" s="139"/>
      <c r="P1459" s="139"/>
      <c r="Q1459" s="140"/>
      <c r="R1459" s="23"/>
      <c r="Y1459" s="31"/>
      <c r="Z1459" s="31"/>
      <c r="AC1459" s="31"/>
    </row>
    <row r="1460" spans="1:29" s="24" customFormat="1" ht="30" customHeight="1" x14ac:dyDescent="0.2">
      <c r="A1460" s="139"/>
      <c r="B1460" s="140"/>
      <c r="C1460" s="139"/>
      <c r="D1460" s="139"/>
      <c r="E1460" s="141"/>
      <c r="F1460" s="141"/>
      <c r="G1460" s="141"/>
      <c r="H1460" s="141"/>
      <c r="I1460" s="141"/>
      <c r="J1460" s="65"/>
      <c r="K1460" s="142"/>
      <c r="L1460" s="142"/>
      <c r="M1460" s="142"/>
      <c r="N1460" s="139"/>
      <c r="O1460" s="139"/>
      <c r="P1460" s="139"/>
      <c r="Q1460" s="140"/>
      <c r="R1460" s="23"/>
      <c r="Y1460" s="31"/>
      <c r="Z1460" s="31"/>
      <c r="AC1460" s="31"/>
    </row>
    <row r="1461" spans="1:29" s="24" customFormat="1" ht="30" customHeight="1" x14ac:dyDescent="0.2">
      <c r="A1461" s="139"/>
      <c r="B1461" s="140"/>
      <c r="C1461" s="139"/>
      <c r="D1461" s="139"/>
      <c r="E1461" s="141"/>
      <c r="F1461" s="141"/>
      <c r="G1461" s="141"/>
      <c r="H1461" s="141"/>
      <c r="I1461" s="141"/>
      <c r="J1461" s="65"/>
      <c r="K1461" s="142"/>
      <c r="L1461" s="142"/>
      <c r="M1461" s="142"/>
      <c r="N1461" s="139"/>
      <c r="O1461" s="139"/>
      <c r="P1461" s="139"/>
      <c r="Q1461" s="140"/>
      <c r="R1461" s="23"/>
      <c r="Y1461" s="31"/>
      <c r="Z1461" s="31"/>
      <c r="AC1461" s="31"/>
    </row>
    <row r="1462" spans="1:29" s="24" customFormat="1" ht="30" customHeight="1" x14ac:dyDescent="0.2">
      <c r="A1462" s="139"/>
      <c r="B1462" s="140"/>
      <c r="C1462" s="139"/>
      <c r="D1462" s="139"/>
      <c r="E1462" s="141"/>
      <c r="F1462" s="141"/>
      <c r="G1462" s="141"/>
      <c r="H1462" s="141"/>
      <c r="I1462" s="141"/>
      <c r="J1462" s="65"/>
      <c r="K1462" s="142"/>
      <c r="L1462" s="142"/>
      <c r="M1462" s="142"/>
      <c r="N1462" s="139"/>
      <c r="O1462" s="139"/>
      <c r="P1462" s="139"/>
      <c r="Q1462" s="140"/>
      <c r="R1462" s="23"/>
      <c r="Y1462" s="31"/>
      <c r="Z1462" s="31"/>
      <c r="AC1462" s="31"/>
    </row>
    <row r="1463" spans="1:29" s="24" customFormat="1" ht="30" customHeight="1" x14ac:dyDescent="0.2">
      <c r="A1463" s="139"/>
      <c r="B1463" s="140"/>
      <c r="C1463" s="139"/>
      <c r="D1463" s="139"/>
      <c r="E1463" s="141"/>
      <c r="F1463" s="141"/>
      <c r="G1463" s="141"/>
      <c r="H1463" s="141"/>
      <c r="I1463" s="141"/>
      <c r="J1463" s="65"/>
      <c r="K1463" s="142"/>
      <c r="L1463" s="142"/>
      <c r="M1463" s="142"/>
      <c r="N1463" s="139"/>
      <c r="O1463" s="139"/>
      <c r="P1463" s="139"/>
      <c r="Q1463" s="140"/>
      <c r="R1463" s="23"/>
      <c r="Y1463" s="31"/>
      <c r="Z1463" s="31"/>
      <c r="AC1463" s="31"/>
    </row>
    <row r="1464" spans="1:29" s="24" customFormat="1" ht="30" customHeight="1" x14ac:dyDescent="0.2">
      <c r="A1464" s="139"/>
      <c r="B1464" s="140"/>
      <c r="C1464" s="139"/>
      <c r="D1464" s="139"/>
      <c r="E1464" s="141"/>
      <c r="F1464" s="141"/>
      <c r="G1464" s="141"/>
      <c r="H1464" s="141"/>
      <c r="I1464" s="141"/>
      <c r="J1464" s="65"/>
      <c r="K1464" s="142"/>
      <c r="L1464" s="142"/>
      <c r="M1464" s="142"/>
      <c r="N1464" s="139"/>
      <c r="O1464" s="139"/>
      <c r="P1464" s="139"/>
      <c r="Q1464" s="140"/>
      <c r="R1464" s="23"/>
      <c r="Y1464" s="31"/>
      <c r="Z1464" s="31"/>
      <c r="AC1464" s="31"/>
    </row>
    <row r="1465" spans="1:29" s="24" customFormat="1" ht="30" customHeight="1" x14ac:dyDescent="0.2">
      <c r="A1465" s="139"/>
      <c r="B1465" s="140"/>
      <c r="C1465" s="139"/>
      <c r="D1465" s="139"/>
      <c r="E1465" s="141"/>
      <c r="F1465" s="141"/>
      <c r="G1465" s="141"/>
      <c r="H1465" s="141"/>
      <c r="I1465" s="141"/>
      <c r="J1465" s="65"/>
      <c r="K1465" s="142"/>
      <c r="L1465" s="142"/>
      <c r="M1465" s="142"/>
      <c r="N1465" s="139"/>
      <c r="O1465" s="139"/>
      <c r="P1465" s="139"/>
      <c r="Q1465" s="140"/>
      <c r="R1465" s="23"/>
      <c r="Y1465" s="31"/>
      <c r="Z1465" s="31"/>
      <c r="AC1465" s="31"/>
    </row>
    <row r="1466" spans="1:29" s="24" customFormat="1" ht="30" customHeight="1" x14ac:dyDescent="0.2">
      <c r="A1466" s="139"/>
      <c r="B1466" s="140"/>
      <c r="C1466" s="139"/>
      <c r="D1466" s="139"/>
      <c r="E1466" s="141"/>
      <c r="F1466" s="141"/>
      <c r="G1466" s="141"/>
      <c r="H1466" s="141"/>
      <c r="I1466" s="141"/>
      <c r="J1466" s="65"/>
      <c r="K1466" s="142"/>
      <c r="L1466" s="142"/>
      <c r="M1466" s="142"/>
      <c r="N1466" s="139"/>
      <c r="O1466" s="139"/>
      <c r="P1466" s="139"/>
      <c r="Q1466" s="140"/>
      <c r="R1466" s="23"/>
      <c r="Y1466" s="31"/>
      <c r="Z1466" s="31"/>
      <c r="AC1466" s="31"/>
    </row>
    <row r="1467" spans="1:29" s="24" customFormat="1" ht="30" customHeight="1" x14ac:dyDescent="0.2">
      <c r="A1467" s="139"/>
      <c r="B1467" s="140"/>
      <c r="C1467" s="139"/>
      <c r="D1467" s="139"/>
      <c r="E1467" s="141"/>
      <c r="F1467" s="141"/>
      <c r="G1467" s="141"/>
      <c r="H1467" s="141"/>
      <c r="I1467" s="141"/>
      <c r="J1467" s="65"/>
      <c r="K1467" s="142"/>
      <c r="L1467" s="142"/>
      <c r="M1467" s="142"/>
      <c r="N1467" s="139"/>
      <c r="O1467" s="139"/>
      <c r="P1467" s="139"/>
      <c r="Q1467" s="140"/>
      <c r="R1467" s="23"/>
      <c r="Y1467" s="31"/>
      <c r="Z1467" s="31"/>
      <c r="AC1467" s="31"/>
    </row>
    <row r="1468" spans="1:29" s="24" customFormat="1" ht="30" customHeight="1" x14ac:dyDescent="0.2">
      <c r="A1468" s="139"/>
      <c r="B1468" s="140"/>
      <c r="C1468" s="139"/>
      <c r="D1468" s="139"/>
      <c r="E1468" s="141"/>
      <c r="F1468" s="141"/>
      <c r="G1468" s="141"/>
      <c r="H1468" s="141"/>
      <c r="I1468" s="141"/>
      <c r="J1468" s="65"/>
      <c r="K1468" s="142"/>
      <c r="L1468" s="142"/>
      <c r="M1468" s="142"/>
      <c r="N1468" s="139"/>
      <c r="O1468" s="139"/>
      <c r="P1468" s="139"/>
      <c r="Q1468" s="140"/>
      <c r="R1468" s="23"/>
      <c r="Y1468" s="31"/>
      <c r="Z1468" s="31"/>
      <c r="AC1468" s="31"/>
    </row>
    <row r="1469" spans="1:29" s="24" customFormat="1" ht="30" customHeight="1" x14ac:dyDescent="0.2">
      <c r="A1469" s="139"/>
      <c r="B1469" s="140"/>
      <c r="C1469" s="139"/>
      <c r="D1469" s="139"/>
      <c r="E1469" s="141"/>
      <c r="F1469" s="141"/>
      <c r="G1469" s="141"/>
      <c r="H1469" s="141"/>
      <c r="I1469" s="141"/>
      <c r="J1469" s="65"/>
      <c r="K1469" s="142"/>
      <c r="L1469" s="142"/>
      <c r="M1469" s="142"/>
      <c r="N1469" s="139"/>
      <c r="O1469" s="139"/>
      <c r="P1469" s="139"/>
      <c r="Q1469" s="140"/>
      <c r="R1469" s="23"/>
      <c r="Y1469" s="31"/>
      <c r="Z1469" s="31"/>
      <c r="AC1469" s="31"/>
    </row>
    <row r="1470" spans="1:29" s="24" customFormat="1" ht="30" customHeight="1" x14ac:dyDescent="0.2">
      <c r="A1470" s="139"/>
      <c r="B1470" s="140"/>
      <c r="C1470" s="139"/>
      <c r="D1470" s="139"/>
      <c r="E1470" s="141"/>
      <c r="F1470" s="141"/>
      <c r="G1470" s="141"/>
      <c r="H1470" s="141"/>
      <c r="I1470" s="141"/>
      <c r="J1470" s="65"/>
      <c r="K1470" s="142"/>
      <c r="L1470" s="142"/>
      <c r="M1470" s="142"/>
      <c r="N1470" s="139"/>
      <c r="O1470" s="139"/>
      <c r="P1470" s="139"/>
      <c r="Q1470" s="140"/>
      <c r="R1470" s="23"/>
      <c r="Y1470" s="31"/>
      <c r="Z1470" s="31"/>
      <c r="AC1470" s="31"/>
    </row>
    <row r="1471" spans="1:29" s="24" customFormat="1" ht="30" customHeight="1" x14ac:dyDescent="0.2">
      <c r="A1471" s="139"/>
      <c r="B1471" s="140"/>
      <c r="C1471" s="139"/>
      <c r="D1471" s="139"/>
      <c r="E1471" s="141"/>
      <c r="F1471" s="141"/>
      <c r="G1471" s="141"/>
      <c r="H1471" s="141"/>
      <c r="I1471" s="141"/>
      <c r="J1471" s="65"/>
      <c r="K1471" s="142"/>
      <c r="L1471" s="142"/>
      <c r="M1471" s="142"/>
      <c r="N1471" s="139"/>
      <c r="O1471" s="139"/>
      <c r="P1471" s="139"/>
      <c r="Q1471" s="140"/>
      <c r="R1471" s="23"/>
      <c r="Y1471" s="31"/>
      <c r="Z1471" s="31"/>
      <c r="AC1471" s="31"/>
    </row>
    <row r="1472" spans="1:29" s="24" customFormat="1" ht="30" customHeight="1" x14ac:dyDescent="0.2">
      <c r="A1472" s="139"/>
      <c r="B1472" s="140"/>
      <c r="C1472" s="139"/>
      <c r="D1472" s="139"/>
      <c r="E1472" s="141"/>
      <c r="F1472" s="141"/>
      <c r="G1472" s="141"/>
      <c r="H1472" s="141"/>
      <c r="I1472" s="141"/>
      <c r="J1472" s="65"/>
      <c r="K1472" s="142"/>
      <c r="L1472" s="142"/>
      <c r="M1472" s="142"/>
      <c r="N1472" s="139"/>
      <c r="O1472" s="139"/>
      <c r="P1472" s="139"/>
      <c r="Q1472" s="140"/>
      <c r="R1472" s="23"/>
      <c r="Y1472" s="31"/>
      <c r="Z1472" s="31"/>
      <c r="AC1472" s="31"/>
    </row>
    <row r="1473" spans="1:29" s="24" customFormat="1" ht="30" customHeight="1" x14ac:dyDescent="0.2">
      <c r="A1473" s="139"/>
      <c r="B1473" s="140"/>
      <c r="C1473" s="139"/>
      <c r="D1473" s="139"/>
      <c r="E1473" s="141"/>
      <c r="F1473" s="141"/>
      <c r="G1473" s="141"/>
      <c r="H1473" s="141"/>
      <c r="I1473" s="141"/>
      <c r="J1473" s="65"/>
      <c r="K1473" s="142"/>
      <c r="L1473" s="142"/>
      <c r="M1473" s="142"/>
      <c r="N1473" s="139"/>
      <c r="O1473" s="139"/>
      <c r="P1473" s="139"/>
      <c r="Q1473" s="140"/>
      <c r="R1473" s="23"/>
      <c r="Y1473" s="31"/>
      <c r="Z1473" s="31"/>
      <c r="AC1473" s="31"/>
    </row>
    <row r="1474" spans="1:29" s="24" customFormat="1" ht="30" customHeight="1" x14ac:dyDescent="0.2">
      <c r="A1474" s="139"/>
      <c r="B1474" s="140"/>
      <c r="C1474" s="139"/>
      <c r="D1474" s="139"/>
      <c r="E1474" s="141"/>
      <c r="F1474" s="141"/>
      <c r="G1474" s="141"/>
      <c r="H1474" s="141"/>
      <c r="I1474" s="141"/>
      <c r="J1474" s="65"/>
      <c r="K1474" s="142"/>
      <c r="L1474" s="142"/>
      <c r="M1474" s="142"/>
      <c r="N1474" s="139"/>
      <c r="O1474" s="139"/>
      <c r="P1474" s="139"/>
      <c r="Q1474" s="140"/>
      <c r="R1474" s="23"/>
      <c r="Y1474" s="31"/>
      <c r="Z1474" s="31"/>
      <c r="AC1474" s="31"/>
    </row>
    <row r="1475" spans="1:29" s="24" customFormat="1" ht="30" customHeight="1" x14ac:dyDescent="0.2">
      <c r="A1475" s="139"/>
      <c r="B1475" s="140"/>
      <c r="C1475" s="139"/>
      <c r="D1475" s="139"/>
      <c r="E1475" s="141"/>
      <c r="F1475" s="141"/>
      <c r="G1475" s="141"/>
      <c r="H1475" s="141"/>
      <c r="I1475" s="141"/>
      <c r="J1475" s="65"/>
      <c r="K1475" s="142"/>
      <c r="L1475" s="142"/>
      <c r="M1475" s="142"/>
      <c r="N1475" s="139"/>
      <c r="O1475" s="139"/>
      <c r="P1475" s="139"/>
      <c r="Q1475" s="140"/>
      <c r="R1475" s="23"/>
      <c r="Y1475" s="31"/>
      <c r="Z1475" s="31"/>
      <c r="AC1475" s="31"/>
    </row>
    <row r="1476" spans="1:29" s="24" customFormat="1" ht="30" customHeight="1" x14ac:dyDescent="0.2">
      <c r="A1476" s="139"/>
      <c r="B1476" s="140"/>
      <c r="C1476" s="139"/>
      <c r="D1476" s="139"/>
      <c r="E1476" s="141"/>
      <c r="F1476" s="141"/>
      <c r="G1476" s="141"/>
      <c r="H1476" s="141"/>
      <c r="I1476" s="141"/>
      <c r="J1476" s="65"/>
      <c r="K1476" s="142"/>
      <c r="L1476" s="142"/>
      <c r="M1476" s="142"/>
      <c r="N1476" s="139"/>
      <c r="O1476" s="139"/>
      <c r="P1476" s="139"/>
      <c r="Q1476" s="140"/>
      <c r="R1476" s="23"/>
      <c r="Y1476" s="31"/>
      <c r="Z1476" s="31"/>
      <c r="AC1476" s="31"/>
    </row>
    <row r="1477" spans="1:29" s="24" customFormat="1" ht="30" customHeight="1" x14ac:dyDescent="0.2">
      <c r="A1477" s="139"/>
      <c r="B1477" s="140"/>
      <c r="C1477" s="139"/>
      <c r="D1477" s="139"/>
      <c r="E1477" s="141"/>
      <c r="F1477" s="141"/>
      <c r="G1477" s="141"/>
      <c r="H1477" s="141"/>
      <c r="I1477" s="141"/>
      <c r="J1477" s="65"/>
      <c r="K1477" s="142"/>
      <c r="L1477" s="142"/>
      <c r="M1477" s="142"/>
      <c r="N1477" s="139"/>
      <c r="O1477" s="139"/>
      <c r="P1477" s="139"/>
      <c r="Q1477" s="140"/>
      <c r="R1477" s="23"/>
      <c r="Y1477" s="31"/>
      <c r="Z1477" s="31"/>
      <c r="AC1477" s="31"/>
    </row>
    <row r="1478" spans="1:29" s="24" customFormat="1" ht="30" customHeight="1" x14ac:dyDescent="0.2">
      <c r="A1478" s="139"/>
      <c r="B1478" s="140"/>
      <c r="C1478" s="139"/>
      <c r="D1478" s="139"/>
      <c r="E1478" s="141"/>
      <c r="F1478" s="141"/>
      <c r="G1478" s="141"/>
      <c r="H1478" s="141"/>
      <c r="I1478" s="141"/>
      <c r="J1478" s="65"/>
      <c r="K1478" s="142"/>
      <c r="L1478" s="142"/>
      <c r="M1478" s="142"/>
      <c r="N1478" s="139"/>
      <c r="O1478" s="139"/>
      <c r="P1478" s="139"/>
      <c r="Q1478" s="140"/>
      <c r="R1478" s="23"/>
      <c r="Y1478" s="31"/>
      <c r="Z1478" s="31"/>
      <c r="AC1478" s="31"/>
    </row>
    <row r="1479" spans="1:29" s="24" customFormat="1" ht="30" customHeight="1" x14ac:dyDescent="0.2">
      <c r="A1479" s="139"/>
      <c r="B1479" s="140"/>
      <c r="C1479" s="139"/>
      <c r="D1479" s="139"/>
      <c r="E1479" s="141"/>
      <c r="F1479" s="141"/>
      <c r="G1479" s="141"/>
      <c r="H1479" s="141"/>
      <c r="I1479" s="141"/>
      <c r="J1479" s="65"/>
      <c r="K1479" s="142"/>
      <c r="L1479" s="142"/>
      <c r="M1479" s="142"/>
      <c r="N1479" s="139"/>
      <c r="O1479" s="139"/>
      <c r="P1479" s="139"/>
      <c r="Q1479" s="140"/>
      <c r="R1479" s="23"/>
      <c r="Y1479" s="31"/>
      <c r="Z1479" s="31"/>
      <c r="AC1479" s="31"/>
    </row>
    <row r="1480" spans="1:29" s="24" customFormat="1" ht="30" customHeight="1" x14ac:dyDescent="0.2">
      <c r="A1480" s="139"/>
      <c r="B1480" s="140"/>
      <c r="C1480" s="139"/>
      <c r="D1480" s="139"/>
      <c r="E1480" s="141"/>
      <c r="F1480" s="141"/>
      <c r="G1480" s="141"/>
      <c r="H1480" s="141"/>
      <c r="I1480" s="141"/>
      <c r="J1480" s="65"/>
      <c r="K1480" s="142"/>
      <c r="L1480" s="142"/>
      <c r="M1480" s="142"/>
      <c r="N1480" s="139"/>
      <c r="O1480" s="139"/>
      <c r="P1480" s="139"/>
      <c r="Q1480" s="140"/>
      <c r="R1480" s="23"/>
      <c r="Y1480" s="31"/>
      <c r="Z1480" s="31"/>
      <c r="AC1480" s="31"/>
    </row>
    <row r="1481" spans="1:29" s="24" customFormat="1" ht="30" customHeight="1" x14ac:dyDescent="0.2">
      <c r="A1481" s="139"/>
      <c r="B1481" s="140"/>
      <c r="C1481" s="139"/>
      <c r="D1481" s="139"/>
      <c r="E1481" s="141"/>
      <c r="F1481" s="141"/>
      <c r="G1481" s="141"/>
      <c r="H1481" s="141"/>
      <c r="I1481" s="141"/>
      <c r="J1481" s="65"/>
      <c r="K1481" s="142"/>
      <c r="L1481" s="142"/>
      <c r="M1481" s="142"/>
      <c r="N1481" s="139"/>
      <c r="O1481" s="139"/>
      <c r="P1481" s="139"/>
      <c r="Q1481" s="140"/>
      <c r="R1481" s="23"/>
      <c r="Y1481" s="31"/>
      <c r="Z1481" s="31"/>
      <c r="AC1481" s="31"/>
    </row>
    <row r="1482" spans="1:29" s="24" customFormat="1" ht="30" customHeight="1" x14ac:dyDescent="0.2">
      <c r="A1482" s="139"/>
      <c r="B1482" s="140"/>
      <c r="C1482" s="139"/>
      <c r="D1482" s="139"/>
      <c r="E1482" s="141"/>
      <c r="F1482" s="141"/>
      <c r="G1482" s="141"/>
      <c r="H1482" s="141"/>
      <c r="I1482" s="141"/>
      <c r="J1482" s="65"/>
      <c r="K1482" s="142"/>
      <c r="L1482" s="142"/>
      <c r="M1482" s="142"/>
      <c r="N1482" s="139"/>
      <c r="O1482" s="139"/>
      <c r="P1482" s="139"/>
      <c r="Q1482" s="140"/>
      <c r="R1482" s="23"/>
      <c r="Y1482" s="31"/>
      <c r="Z1482" s="31"/>
      <c r="AC1482" s="31"/>
    </row>
    <row r="1483" spans="1:29" s="24" customFormat="1" ht="30" customHeight="1" x14ac:dyDescent="0.2">
      <c r="A1483" s="139"/>
      <c r="B1483" s="140"/>
      <c r="C1483" s="139"/>
      <c r="D1483" s="139"/>
      <c r="E1483" s="141"/>
      <c r="F1483" s="141"/>
      <c r="G1483" s="141"/>
      <c r="H1483" s="141"/>
      <c r="I1483" s="141"/>
      <c r="J1483" s="65"/>
      <c r="K1483" s="142"/>
      <c r="L1483" s="142"/>
      <c r="M1483" s="142"/>
      <c r="N1483" s="139"/>
      <c r="O1483" s="139"/>
      <c r="P1483" s="139"/>
      <c r="Q1483" s="140"/>
      <c r="R1483" s="23"/>
      <c r="Y1483" s="31"/>
      <c r="Z1483" s="31"/>
      <c r="AC1483" s="31"/>
    </row>
    <row r="1484" spans="1:29" s="24" customFormat="1" ht="30" customHeight="1" x14ac:dyDescent="0.2">
      <c r="A1484" s="139"/>
      <c r="B1484" s="140"/>
      <c r="C1484" s="139"/>
      <c r="D1484" s="139"/>
      <c r="E1484" s="141"/>
      <c r="F1484" s="141"/>
      <c r="G1484" s="141"/>
      <c r="H1484" s="141"/>
      <c r="I1484" s="141"/>
      <c r="J1484" s="65"/>
      <c r="K1484" s="142"/>
      <c r="L1484" s="142"/>
      <c r="M1484" s="142"/>
      <c r="N1484" s="139"/>
      <c r="O1484" s="139"/>
      <c r="P1484" s="139"/>
      <c r="Q1484" s="140"/>
      <c r="R1484" s="23"/>
      <c r="Y1484" s="31"/>
      <c r="Z1484" s="31"/>
      <c r="AC1484" s="31"/>
    </row>
    <row r="1485" spans="1:29" s="24" customFormat="1" ht="30" customHeight="1" x14ac:dyDescent="0.2">
      <c r="A1485" s="139"/>
      <c r="B1485" s="140"/>
      <c r="C1485" s="139"/>
      <c r="D1485" s="139"/>
      <c r="E1485" s="141"/>
      <c r="F1485" s="141"/>
      <c r="G1485" s="141"/>
      <c r="H1485" s="141"/>
      <c r="I1485" s="141"/>
      <c r="J1485" s="65"/>
      <c r="K1485" s="142"/>
      <c r="L1485" s="142"/>
      <c r="M1485" s="142"/>
      <c r="N1485" s="139"/>
      <c r="O1485" s="139"/>
      <c r="P1485" s="139"/>
      <c r="Q1485" s="140"/>
      <c r="R1485" s="23"/>
      <c r="Y1485" s="31"/>
      <c r="Z1485" s="31"/>
      <c r="AC1485" s="31"/>
    </row>
    <row r="1486" spans="1:29" s="24" customFormat="1" ht="30" customHeight="1" x14ac:dyDescent="0.2">
      <c r="A1486" s="139"/>
      <c r="B1486" s="140"/>
      <c r="C1486" s="139"/>
      <c r="D1486" s="139"/>
      <c r="E1486" s="141"/>
      <c r="F1486" s="141"/>
      <c r="G1486" s="141"/>
      <c r="H1486" s="141"/>
      <c r="I1486" s="141"/>
      <c r="J1486" s="65"/>
      <c r="K1486" s="142"/>
      <c r="L1486" s="142"/>
      <c r="M1486" s="142"/>
      <c r="N1486" s="139"/>
      <c r="O1486" s="139"/>
      <c r="P1486" s="139"/>
      <c r="Q1486" s="140"/>
      <c r="R1486" s="23"/>
      <c r="Y1486" s="31"/>
      <c r="Z1486" s="31"/>
      <c r="AC1486" s="31"/>
    </row>
    <row r="1487" spans="1:29" s="24" customFormat="1" ht="30" customHeight="1" x14ac:dyDescent="0.2">
      <c r="A1487" s="139"/>
      <c r="B1487" s="140"/>
      <c r="C1487" s="139"/>
      <c r="D1487" s="139"/>
      <c r="E1487" s="141"/>
      <c r="F1487" s="141"/>
      <c r="G1487" s="141"/>
      <c r="H1487" s="141"/>
      <c r="I1487" s="141"/>
      <c r="J1487" s="65"/>
      <c r="K1487" s="142"/>
      <c r="L1487" s="142"/>
      <c r="M1487" s="142"/>
      <c r="N1487" s="139"/>
      <c r="O1487" s="139"/>
      <c r="P1487" s="139"/>
      <c r="Q1487" s="140"/>
      <c r="R1487" s="23"/>
      <c r="Y1487" s="31"/>
      <c r="Z1487" s="31"/>
      <c r="AC1487" s="31"/>
    </row>
    <row r="1488" spans="1:29" s="24" customFormat="1" ht="30" customHeight="1" x14ac:dyDescent="0.2">
      <c r="A1488" s="139"/>
      <c r="B1488" s="140"/>
      <c r="C1488" s="139"/>
      <c r="D1488" s="139"/>
      <c r="E1488" s="141"/>
      <c r="F1488" s="141"/>
      <c r="G1488" s="141"/>
      <c r="H1488" s="141"/>
      <c r="I1488" s="141"/>
      <c r="J1488" s="65"/>
      <c r="K1488" s="142"/>
      <c r="L1488" s="142"/>
      <c r="M1488" s="142"/>
      <c r="N1488" s="139"/>
      <c r="O1488" s="139"/>
      <c r="P1488" s="139"/>
      <c r="Q1488" s="140"/>
      <c r="R1488" s="23"/>
      <c r="Y1488" s="31"/>
      <c r="Z1488" s="31"/>
      <c r="AC1488" s="31"/>
    </row>
    <row r="1489" spans="1:29" s="24" customFormat="1" ht="30" customHeight="1" x14ac:dyDescent="0.2">
      <c r="A1489" s="139"/>
      <c r="B1489" s="140"/>
      <c r="C1489" s="139"/>
      <c r="D1489" s="139"/>
      <c r="E1489" s="141"/>
      <c r="F1489" s="141"/>
      <c r="G1489" s="141"/>
      <c r="H1489" s="141"/>
      <c r="I1489" s="141"/>
      <c r="J1489" s="65"/>
      <c r="K1489" s="142"/>
      <c r="L1489" s="142"/>
      <c r="M1489" s="142"/>
      <c r="N1489" s="139"/>
      <c r="O1489" s="139"/>
      <c r="P1489" s="139"/>
      <c r="Q1489" s="140"/>
      <c r="R1489" s="23"/>
      <c r="Y1489" s="31"/>
      <c r="Z1489" s="31"/>
      <c r="AC1489" s="31"/>
    </row>
    <row r="1490" spans="1:29" s="24" customFormat="1" ht="30" customHeight="1" x14ac:dyDescent="0.2">
      <c r="A1490" s="139"/>
      <c r="B1490" s="140"/>
      <c r="C1490" s="139"/>
      <c r="D1490" s="139"/>
      <c r="E1490" s="141"/>
      <c r="F1490" s="141"/>
      <c r="G1490" s="141"/>
      <c r="H1490" s="141"/>
      <c r="I1490" s="141"/>
      <c r="J1490" s="65"/>
      <c r="K1490" s="142"/>
      <c r="L1490" s="142"/>
      <c r="M1490" s="142"/>
      <c r="N1490" s="139"/>
      <c r="O1490" s="139"/>
      <c r="P1490" s="139"/>
      <c r="Q1490" s="140"/>
      <c r="R1490" s="23"/>
      <c r="Y1490" s="31"/>
      <c r="Z1490" s="31"/>
      <c r="AC1490" s="31"/>
    </row>
    <row r="1491" spans="1:29" s="24" customFormat="1" ht="30" customHeight="1" x14ac:dyDescent="0.2">
      <c r="A1491" s="139"/>
      <c r="B1491" s="140"/>
      <c r="C1491" s="139"/>
      <c r="D1491" s="139"/>
      <c r="E1491" s="141"/>
      <c r="F1491" s="141"/>
      <c r="G1491" s="141"/>
      <c r="H1491" s="141"/>
      <c r="I1491" s="141"/>
      <c r="J1491" s="65"/>
      <c r="K1491" s="142"/>
      <c r="L1491" s="142"/>
      <c r="M1491" s="142"/>
      <c r="N1491" s="139"/>
      <c r="O1491" s="139"/>
      <c r="P1491" s="139"/>
      <c r="Q1491" s="140"/>
      <c r="R1491" s="23"/>
      <c r="Y1491" s="31"/>
      <c r="Z1491" s="31"/>
      <c r="AC1491" s="31"/>
    </row>
    <row r="1492" spans="1:29" s="24" customFormat="1" ht="30" customHeight="1" x14ac:dyDescent="0.2">
      <c r="A1492" s="139"/>
      <c r="B1492" s="140"/>
      <c r="C1492" s="139"/>
      <c r="D1492" s="139"/>
      <c r="E1492" s="141"/>
      <c r="F1492" s="141"/>
      <c r="G1492" s="141"/>
      <c r="H1492" s="141"/>
      <c r="I1492" s="141"/>
      <c r="J1492" s="65"/>
      <c r="K1492" s="142"/>
      <c r="L1492" s="142"/>
      <c r="M1492" s="142"/>
      <c r="N1492" s="139"/>
      <c r="O1492" s="139"/>
      <c r="P1492" s="139"/>
      <c r="Q1492" s="140"/>
      <c r="R1492" s="23"/>
      <c r="Y1492" s="31"/>
      <c r="Z1492" s="31"/>
      <c r="AC1492" s="31"/>
    </row>
    <row r="1493" spans="1:29" s="24" customFormat="1" ht="30" customHeight="1" x14ac:dyDescent="0.2">
      <c r="A1493" s="139"/>
      <c r="B1493" s="140"/>
      <c r="C1493" s="139"/>
      <c r="D1493" s="139"/>
      <c r="E1493" s="141"/>
      <c r="F1493" s="141"/>
      <c r="G1493" s="141"/>
      <c r="H1493" s="141"/>
      <c r="I1493" s="141"/>
      <c r="J1493" s="65"/>
      <c r="K1493" s="142"/>
      <c r="L1493" s="142"/>
      <c r="M1493" s="142"/>
      <c r="N1493" s="139"/>
      <c r="O1493" s="139"/>
      <c r="P1493" s="139"/>
      <c r="Q1493" s="140"/>
      <c r="R1493" s="23"/>
      <c r="Y1493" s="31"/>
      <c r="Z1493" s="31"/>
      <c r="AC1493" s="31"/>
    </row>
    <row r="1494" spans="1:29" s="24" customFormat="1" ht="30" customHeight="1" x14ac:dyDescent="0.2">
      <c r="A1494" s="139"/>
      <c r="B1494" s="140"/>
      <c r="C1494" s="139"/>
      <c r="D1494" s="139"/>
      <c r="E1494" s="141"/>
      <c r="F1494" s="141"/>
      <c r="G1494" s="141"/>
      <c r="H1494" s="141"/>
      <c r="I1494" s="141"/>
      <c r="J1494" s="65"/>
      <c r="K1494" s="142"/>
      <c r="L1494" s="142"/>
      <c r="M1494" s="142"/>
      <c r="N1494" s="139"/>
      <c r="O1494" s="139"/>
      <c r="P1494" s="139"/>
      <c r="Q1494" s="140"/>
      <c r="R1494" s="23"/>
      <c r="Y1494" s="31"/>
      <c r="Z1494" s="31"/>
      <c r="AC1494" s="31"/>
    </row>
    <row r="1495" spans="1:29" s="24" customFormat="1" ht="30" customHeight="1" x14ac:dyDescent="0.2">
      <c r="A1495" s="139"/>
      <c r="B1495" s="140"/>
      <c r="C1495" s="139"/>
      <c r="D1495" s="139"/>
      <c r="E1495" s="141"/>
      <c r="F1495" s="141"/>
      <c r="G1495" s="141"/>
      <c r="H1495" s="141"/>
      <c r="I1495" s="141"/>
      <c r="J1495" s="65"/>
      <c r="K1495" s="142"/>
      <c r="L1495" s="142"/>
      <c r="M1495" s="142"/>
      <c r="N1495" s="139"/>
      <c r="O1495" s="139"/>
      <c r="P1495" s="139"/>
      <c r="Q1495" s="140"/>
      <c r="R1495" s="23"/>
      <c r="Y1495" s="31"/>
      <c r="Z1495" s="31"/>
      <c r="AC1495" s="31"/>
    </row>
    <row r="1496" spans="1:29" s="24" customFormat="1" ht="30" customHeight="1" x14ac:dyDescent="0.2">
      <c r="A1496" s="139"/>
      <c r="B1496" s="140"/>
      <c r="C1496" s="139"/>
      <c r="D1496" s="139"/>
      <c r="E1496" s="141"/>
      <c r="F1496" s="141"/>
      <c r="G1496" s="141"/>
      <c r="H1496" s="141"/>
      <c r="I1496" s="141"/>
      <c r="J1496" s="65"/>
      <c r="K1496" s="142"/>
      <c r="L1496" s="142"/>
      <c r="M1496" s="142"/>
      <c r="N1496" s="139"/>
      <c r="O1496" s="139"/>
      <c r="P1496" s="139"/>
      <c r="Q1496" s="140"/>
      <c r="R1496" s="23"/>
      <c r="Y1496" s="31"/>
      <c r="Z1496" s="31"/>
      <c r="AC1496" s="31"/>
    </row>
    <row r="1497" spans="1:29" s="24" customFormat="1" ht="30" customHeight="1" x14ac:dyDescent="0.2">
      <c r="A1497" s="139"/>
      <c r="B1497" s="140"/>
      <c r="C1497" s="139"/>
      <c r="D1497" s="139"/>
      <c r="E1497" s="141"/>
      <c r="F1497" s="141"/>
      <c r="G1497" s="141"/>
      <c r="H1497" s="141"/>
      <c r="I1497" s="141"/>
      <c r="J1497" s="65"/>
      <c r="K1497" s="142"/>
      <c r="L1497" s="142"/>
      <c r="M1497" s="142"/>
      <c r="N1497" s="139"/>
      <c r="O1497" s="139"/>
      <c r="P1497" s="139"/>
      <c r="Q1497" s="140"/>
      <c r="R1497" s="23"/>
      <c r="Y1497" s="31"/>
      <c r="Z1497" s="31"/>
      <c r="AC1497" s="31"/>
    </row>
    <row r="1498" spans="1:29" s="24" customFormat="1" ht="30" customHeight="1" x14ac:dyDescent="0.2">
      <c r="A1498" s="139"/>
      <c r="B1498" s="140"/>
      <c r="C1498" s="139"/>
      <c r="D1498" s="139"/>
      <c r="E1498" s="141"/>
      <c r="F1498" s="141"/>
      <c r="G1498" s="141"/>
      <c r="H1498" s="141"/>
      <c r="I1498" s="141"/>
      <c r="J1498" s="65"/>
      <c r="K1498" s="142"/>
      <c r="L1498" s="142"/>
      <c r="M1498" s="142"/>
      <c r="N1498" s="139"/>
      <c r="O1498" s="139"/>
      <c r="P1498" s="139"/>
      <c r="Q1498" s="140"/>
      <c r="R1498" s="23"/>
      <c r="Y1498" s="31"/>
      <c r="Z1498" s="31"/>
      <c r="AC1498" s="31"/>
    </row>
    <row r="1499" spans="1:29" s="24" customFormat="1" ht="30" customHeight="1" x14ac:dyDescent="0.2">
      <c r="A1499" s="139"/>
      <c r="B1499" s="140"/>
      <c r="C1499" s="139"/>
      <c r="D1499" s="139"/>
      <c r="E1499" s="141"/>
      <c r="F1499" s="141"/>
      <c r="G1499" s="141"/>
      <c r="H1499" s="141"/>
      <c r="I1499" s="141"/>
      <c r="J1499" s="65"/>
      <c r="K1499" s="142"/>
      <c r="L1499" s="142"/>
      <c r="M1499" s="142"/>
      <c r="N1499" s="139"/>
      <c r="O1499" s="139"/>
      <c r="P1499" s="139"/>
      <c r="Q1499" s="140"/>
      <c r="R1499" s="23"/>
      <c r="Y1499" s="31"/>
      <c r="Z1499" s="31"/>
      <c r="AC1499" s="31"/>
    </row>
    <row r="1500" spans="1:29" s="24" customFormat="1" ht="30" customHeight="1" x14ac:dyDescent="0.2">
      <c r="A1500" s="139"/>
      <c r="B1500" s="140"/>
      <c r="C1500" s="139"/>
      <c r="D1500" s="139"/>
      <c r="E1500" s="141"/>
      <c r="F1500" s="141"/>
      <c r="G1500" s="141"/>
      <c r="H1500" s="141"/>
      <c r="I1500" s="141"/>
      <c r="J1500" s="65"/>
      <c r="K1500" s="142"/>
      <c r="L1500" s="142"/>
      <c r="M1500" s="142"/>
      <c r="N1500" s="139"/>
      <c r="O1500" s="139"/>
      <c r="P1500" s="139"/>
      <c r="Q1500" s="140"/>
      <c r="R1500" s="23"/>
      <c r="Y1500" s="31"/>
      <c r="Z1500" s="31"/>
      <c r="AC1500" s="31"/>
    </row>
    <row r="1501" spans="1:29" s="24" customFormat="1" ht="30" customHeight="1" x14ac:dyDescent="0.2">
      <c r="A1501" s="139"/>
      <c r="B1501" s="140"/>
      <c r="C1501" s="139"/>
      <c r="D1501" s="139"/>
      <c r="E1501" s="141"/>
      <c r="F1501" s="141"/>
      <c r="G1501" s="141"/>
      <c r="H1501" s="141"/>
      <c r="I1501" s="141"/>
      <c r="J1501" s="65"/>
      <c r="K1501" s="142"/>
      <c r="L1501" s="142"/>
      <c r="M1501" s="142"/>
      <c r="N1501" s="139"/>
      <c r="O1501" s="139"/>
      <c r="P1501" s="139"/>
      <c r="Q1501" s="140"/>
      <c r="R1501" s="23"/>
      <c r="Y1501" s="31"/>
      <c r="Z1501" s="31"/>
      <c r="AC1501" s="31"/>
    </row>
    <row r="1502" spans="1:29" s="24" customFormat="1" ht="30" customHeight="1" x14ac:dyDescent="0.2">
      <c r="A1502" s="139"/>
      <c r="B1502" s="140"/>
      <c r="C1502" s="139"/>
      <c r="D1502" s="139"/>
      <c r="E1502" s="141"/>
      <c r="F1502" s="141"/>
      <c r="G1502" s="141"/>
      <c r="H1502" s="141"/>
      <c r="I1502" s="141"/>
      <c r="J1502" s="65"/>
      <c r="K1502" s="142"/>
      <c r="L1502" s="142"/>
      <c r="M1502" s="142"/>
      <c r="N1502" s="139"/>
      <c r="O1502" s="139"/>
      <c r="P1502" s="139"/>
      <c r="Q1502" s="140"/>
      <c r="R1502" s="23"/>
      <c r="Y1502" s="31"/>
      <c r="Z1502" s="31"/>
      <c r="AC1502" s="31"/>
    </row>
    <row r="1503" spans="1:29" s="24" customFormat="1" ht="30" customHeight="1" x14ac:dyDescent="0.2">
      <c r="A1503" s="139"/>
      <c r="B1503" s="140"/>
      <c r="C1503" s="139"/>
      <c r="D1503" s="139"/>
      <c r="E1503" s="141"/>
      <c r="F1503" s="141"/>
      <c r="G1503" s="141"/>
      <c r="H1503" s="141"/>
      <c r="I1503" s="141"/>
      <c r="J1503" s="65"/>
      <c r="K1503" s="142"/>
      <c r="L1503" s="142"/>
      <c r="M1503" s="142"/>
      <c r="N1503" s="139"/>
      <c r="O1503" s="139"/>
      <c r="P1503" s="139"/>
      <c r="Q1503" s="140"/>
      <c r="R1503" s="23"/>
      <c r="Y1503" s="31"/>
      <c r="Z1503" s="31"/>
      <c r="AC1503" s="31"/>
    </row>
    <row r="1504" spans="1:29" s="24" customFormat="1" ht="30" customHeight="1" x14ac:dyDescent="0.2">
      <c r="A1504" s="139"/>
      <c r="B1504" s="140"/>
      <c r="C1504" s="139"/>
      <c r="D1504" s="139"/>
      <c r="E1504" s="141"/>
      <c r="F1504" s="141"/>
      <c r="G1504" s="141"/>
      <c r="H1504" s="141"/>
      <c r="I1504" s="141"/>
      <c r="J1504" s="65"/>
      <c r="K1504" s="142"/>
      <c r="L1504" s="142"/>
      <c r="M1504" s="142"/>
      <c r="N1504" s="139"/>
      <c r="O1504" s="139"/>
      <c r="P1504" s="139"/>
      <c r="Q1504" s="140"/>
      <c r="R1504" s="23"/>
      <c r="Y1504" s="31"/>
      <c r="Z1504" s="31"/>
      <c r="AC1504" s="31"/>
    </row>
    <row r="1505" spans="1:29" s="24" customFormat="1" ht="30" customHeight="1" x14ac:dyDescent="0.2">
      <c r="A1505" s="139"/>
      <c r="B1505" s="140"/>
      <c r="C1505" s="139"/>
      <c r="D1505" s="139"/>
      <c r="E1505" s="141"/>
      <c r="F1505" s="141"/>
      <c r="G1505" s="141"/>
      <c r="H1505" s="141"/>
      <c r="I1505" s="141"/>
      <c r="J1505" s="65"/>
      <c r="K1505" s="142"/>
      <c r="L1505" s="142"/>
      <c r="M1505" s="142"/>
      <c r="N1505" s="139"/>
      <c r="O1505" s="139"/>
      <c r="P1505" s="139"/>
      <c r="Q1505" s="140"/>
      <c r="R1505" s="23"/>
      <c r="Y1505" s="31"/>
      <c r="Z1505" s="31"/>
      <c r="AC1505" s="31"/>
    </row>
    <row r="1506" spans="1:29" s="24" customFormat="1" ht="30" customHeight="1" x14ac:dyDescent="0.2">
      <c r="A1506" s="139"/>
      <c r="B1506" s="140"/>
      <c r="C1506" s="139"/>
      <c r="D1506" s="139"/>
      <c r="E1506" s="141"/>
      <c r="F1506" s="141"/>
      <c r="G1506" s="141"/>
      <c r="H1506" s="141"/>
      <c r="I1506" s="141"/>
      <c r="J1506" s="65"/>
      <c r="K1506" s="142"/>
      <c r="L1506" s="142"/>
      <c r="M1506" s="142"/>
      <c r="N1506" s="139"/>
      <c r="O1506" s="139"/>
      <c r="P1506" s="139"/>
      <c r="Q1506" s="140"/>
      <c r="R1506" s="23"/>
      <c r="Y1506" s="31"/>
      <c r="Z1506" s="31"/>
      <c r="AC1506" s="31"/>
    </row>
    <row r="1507" spans="1:29" s="24" customFormat="1" ht="30" customHeight="1" x14ac:dyDescent="0.2">
      <c r="A1507" s="139"/>
      <c r="B1507" s="140"/>
      <c r="C1507" s="139"/>
      <c r="D1507" s="139"/>
      <c r="E1507" s="141"/>
      <c r="F1507" s="141"/>
      <c r="G1507" s="141"/>
      <c r="H1507" s="141"/>
      <c r="I1507" s="141"/>
      <c r="J1507" s="65"/>
      <c r="K1507" s="142"/>
      <c r="L1507" s="142"/>
      <c r="M1507" s="142"/>
      <c r="N1507" s="139"/>
      <c r="O1507" s="139"/>
      <c r="P1507" s="139"/>
      <c r="Q1507" s="140"/>
      <c r="R1507" s="23"/>
      <c r="Y1507" s="31"/>
      <c r="Z1507" s="31"/>
      <c r="AC1507" s="31"/>
    </row>
    <row r="1508" spans="1:29" s="24" customFormat="1" ht="30" customHeight="1" x14ac:dyDescent="0.2">
      <c r="A1508" s="139"/>
      <c r="B1508" s="140"/>
      <c r="C1508" s="139"/>
      <c r="D1508" s="139"/>
      <c r="E1508" s="141"/>
      <c r="F1508" s="141"/>
      <c r="G1508" s="141"/>
      <c r="H1508" s="141"/>
      <c r="I1508" s="141"/>
      <c r="J1508" s="65"/>
      <c r="K1508" s="142"/>
      <c r="L1508" s="142"/>
      <c r="M1508" s="142"/>
      <c r="N1508" s="139"/>
      <c r="O1508" s="139"/>
      <c r="P1508" s="139"/>
      <c r="Q1508" s="140"/>
      <c r="R1508" s="23"/>
      <c r="Y1508" s="31"/>
      <c r="Z1508" s="31"/>
      <c r="AC1508" s="31"/>
    </row>
    <row r="1509" spans="1:29" s="24" customFormat="1" ht="30" customHeight="1" x14ac:dyDescent="0.2">
      <c r="A1509" s="139"/>
      <c r="B1509" s="140"/>
      <c r="C1509" s="139"/>
      <c r="D1509" s="139"/>
      <c r="E1509" s="141"/>
      <c r="F1509" s="141"/>
      <c r="G1509" s="141"/>
      <c r="H1509" s="141"/>
      <c r="I1509" s="141"/>
      <c r="J1509" s="65"/>
      <c r="K1509" s="142"/>
      <c r="L1509" s="142"/>
      <c r="M1509" s="142"/>
      <c r="N1509" s="139"/>
      <c r="O1509" s="139"/>
      <c r="P1509" s="139"/>
      <c r="Q1509" s="140"/>
      <c r="R1509" s="23"/>
      <c r="Y1509" s="31"/>
      <c r="Z1509" s="31"/>
      <c r="AC1509" s="31"/>
    </row>
    <row r="1510" spans="1:29" s="24" customFormat="1" ht="30" customHeight="1" x14ac:dyDescent="0.2">
      <c r="A1510" s="139"/>
      <c r="B1510" s="140"/>
      <c r="C1510" s="139"/>
      <c r="D1510" s="139"/>
      <c r="E1510" s="141"/>
      <c r="F1510" s="141"/>
      <c r="G1510" s="141"/>
      <c r="H1510" s="141"/>
      <c r="I1510" s="141"/>
      <c r="J1510" s="65"/>
      <c r="K1510" s="142"/>
      <c r="L1510" s="142"/>
      <c r="M1510" s="142"/>
      <c r="N1510" s="139"/>
      <c r="O1510" s="139"/>
      <c r="P1510" s="139"/>
      <c r="Q1510" s="140"/>
      <c r="R1510" s="23"/>
      <c r="Y1510" s="31"/>
      <c r="Z1510" s="31"/>
      <c r="AC1510" s="31"/>
    </row>
    <row r="1511" spans="1:29" s="24" customFormat="1" ht="30" customHeight="1" x14ac:dyDescent="0.2">
      <c r="A1511" s="139"/>
      <c r="B1511" s="140"/>
      <c r="C1511" s="139"/>
      <c r="D1511" s="139"/>
      <c r="E1511" s="141"/>
      <c r="F1511" s="141"/>
      <c r="G1511" s="141"/>
      <c r="H1511" s="141"/>
      <c r="I1511" s="141"/>
      <c r="J1511" s="65"/>
      <c r="K1511" s="142"/>
      <c r="L1511" s="142"/>
      <c r="M1511" s="142"/>
      <c r="N1511" s="139"/>
      <c r="O1511" s="139"/>
      <c r="P1511" s="139"/>
      <c r="Q1511" s="140"/>
      <c r="R1511" s="23"/>
      <c r="Y1511" s="31"/>
      <c r="Z1511" s="31"/>
      <c r="AC1511" s="31"/>
    </row>
    <row r="1512" spans="1:29" s="24" customFormat="1" ht="30" customHeight="1" x14ac:dyDescent="0.2">
      <c r="A1512" s="139"/>
      <c r="B1512" s="140"/>
      <c r="C1512" s="139"/>
      <c r="D1512" s="139"/>
      <c r="E1512" s="141"/>
      <c r="F1512" s="141"/>
      <c r="G1512" s="141"/>
      <c r="H1512" s="141"/>
      <c r="I1512" s="141"/>
      <c r="J1512" s="65"/>
      <c r="K1512" s="142"/>
      <c r="L1512" s="142"/>
      <c r="M1512" s="142"/>
      <c r="N1512" s="139"/>
      <c r="O1512" s="139"/>
      <c r="P1512" s="139"/>
      <c r="Q1512" s="140"/>
      <c r="R1512" s="23"/>
      <c r="Y1512" s="31"/>
      <c r="Z1512" s="31"/>
      <c r="AC1512" s="31"/>
    </row>
    <row r="1513" spans="1:29" s="24" customFormat="1" ht="30" customHeight="1" x14ac:dyDescent="0.2">
      <c r="A1513" s="139"/>
      <c r="B1513" s="140"/>
      <c r="C1513" s="139"/>
      <c r="D1513" s="139"/>
      <c r="E1513" s="141"/>
      <c r="F1513" s="141"/>
      <c r="G1513" s="141"/>
      <c r="H1513" s="141"/>
      <c r="I1513" s="141"/>
      <c r="J1513" s="65"/>
      <c r="K1513" s="142"/>
      <c r="L1513" s="142"/>
      <c r="M1513" s="142"/>
      <c r="N1513" s="139"/>
      <c r="O1513" s="139"/>
      <c r="P1513" s="139"/>
      <c r="Q1513" s="140"/>
      <c r="R1513" s="23"/>
      <c r="Y1513" s="31"/>
      <c r="Z1513" s="31"/>
      <c r="AC1513" s="31"/>
    </row>
    <row r="1514" spans="1:29" s="24" customFormat="1" ht="30" customHeight="1" x14ac:dyDescent="0.2">
      <c r="A1514" s="139"/>
      <c r="B1514" s="140"/>
      <c r="C1514" s="139"/>
      <c r="D1514" s="139"/>
      <c r="E1514" s="141"/>
      <c r="F1514" s="141"/>
      <c r="G1514" s="141"/>
      <c r="H1514" s="141"/>
      <c r="I1514" s="141"/>
      <c r="J1514" s="65"/>
      <c r="K1514" s="142"/>
      <c r="L1514" s="142"/>
      <c r="M1514" s="142"/>
      <c r="N1514" s="139"/>
      <c r="O1514" s="139"/>
      <c r="P1514" s="139"/>
      <c r="Q1514" s="140"/>
      <c r="R1514" s="23"/>
      <c r="Y1514" s="31"/>
      <c r="Z1514" s="31"/>
      <c r="AC1514" s="31"/>
    </row>
    <row r="1515" spans="1:29" s="24" customFormat="1" ht="30" customHeight="1" x14ac:dyDescent="0.2">
      <c r="A1515" s="139"/>
      <c r="B1515" s="140"/>
      <c r="C1515" s="139"/>
      <c r="D1515" s="139"/>
      <c r="E1515" s="141"/>
      <c r="F1515" s="141"/>
      <c r="G1515" s="141"/>
      <c r="H1515" s="141"/>
      <c r="I1515" s="141"/>
      <c r="J1515" s="65"/>
      <c r="K1515" s="142"/>
      <c r="L1515" s="142"/>
      <c r="M1515" s="142"/>
      <c r="N1515" s="139"/>
      <c r="O1515" s="139"/>
      <c r="P1515" s="139"/>
      <c r="Q1515" s="140"/>
      <c r="R1515" s="23"/>
      <c r="Y1515" s="31"/>
      <c r="Z1515" s="31"/>
      <c r="AC1515" s="31"/>
    </row>
    <row r="1516" spans="1:29" s="24" customFormat="1" ht="30" customHeight="1" x14ac:dyDescent="0.2">
      <c r="A1516" s="139"/>
      <c r="B1516" s="140"/>
      <c r="C1516" s="139"/>
      <c r="D1516" s="139"/>
      <c r="E1516" s="141"/>
      <c r="F1516" s="141"/>
      <c r="G1516" s="141"/>
      <c r="H1516" s="141"/>
      <c r="I1516" s="141"/>
      <c r="J1516" s="65"/>
      <c r="K1516" s="142"/>
      <c r="L1516" s="142"/>
      <c r="M1516" s="142"/>
      <c r="N1516" s="139"/>
      <c r="O1516" s="139"/>
      <c r="P1516" s="139"/>
      <c r="Q1516" s="140"/>
      <c r="R1516" s="23"/>
      <c r="Y1516" s="31"/>
      <c r="Z1516" s="31"/>
      <c r="AC1516" s="31"/>
    </row>
    <row r="1517" spans="1:29" s="24" customFormat="1" ht="30" customHeight="1" x14ac:dyDescent="0.2">
      <c r="A1517" s="139"/>
      <c r="B1517" s="140"/>
      <c r="C1517" s="139"/>
      <c r="D1517" s="139"/>
      <c r="E1517" s="141"/>
      <c r="F1517" s="141"/>
      <c r="G1517" s="141"/>
      <c r="H1517" s="141"/>
      <c r="I1517" s="141"/>
      <c r="J1517" s="65"/>
      <c r="K1517" s="142"/>
      <c r="L1517" s="142"/>
      <c r="M1517" s="142"/>
      <c r="N1517" s="139"/>
      <c r="O1517" s="139"/>
      <c r="P1517" s="139"/>
      <c r="Q1517" s="140"/>
      <c r="R1517" s="23"/>
      <c r="Y1517" s="31"/>
      <c r="Z1517" s="31"/>
      <c r="AC1517" s="31"/>
    </row>
    <row r="1518" spans="1:29" s="24" customFormat="1" ht="30" customHeight="1" x14ac:dyDescent="0.2">
      <c r="A1518" s="139"/>
      <c r="B1518" s="140"/>
      <c r="C1518" s="139"/>
      <c r="D1518" s="139"/>
      <c r="E1518" s="141"/>
      <c r="F1518" s="141"/>
      <c r="G1518" s="141"/>
      <c r="H1518" s="141"/>
      <c r="I1518" s="141"/>
      <c r="J1518" s="65"/>
      <c r="K1518" s="142"/>
      <c r="L1518" s="142"/>
      <c r="M1518" s="142"/>
      <c r="N1518" s="139"/>
      <c r="O1518" s="139"/>
      <c r="P1518" s="139"/>
      <c r="Q1518" s="140"/>
      <c r="R1518" s="23"/>
      <c r="Y1518" s="31"/>
      <c r="Z1518" s="31"/>
      <c r="AC1518" s="31"/>
    </row>
    <row r="1519" spans="1:29" s="24" customFormat="1" ht="30" customHeight="1" x14ac:dyDescent="0.2">
      <c r="A1519" s="139"/>
      <c r="B1519" s="140"/>
      <c r="C1519" s="139"/>
      <c r="D1519" s="139"/>
      <c r="E1519" s="141"/>
      <c r="F1519" s="141"/>
      <c r="G1519" s="141"/>
      <c r="H1519" s="141"/>
      <c r="I1519" s="141"/>
      <c r="J1519" s="65"/>
      <c r="K1519" s="142"/>
      <c r="L1519" s="142"/>
      <c r="M1519" s="142"/>
      <c r="N1519" s="139"/>
      <c r="O1519" s="139"/>
      <c r="P1519" s="139"/>
      <c r="Q1519" s="140"/>
      <c r="R1519" s="23"/>
      <c r="Y1519" s="31"/>
      <c r="Z1519" s="31"/>
      <c r="AC1519" s="31"/>
    </row>
    <row r="1520" spans="1:29" s="24" customFormat="1" ht="30" customHeight="1" x14ac:dyDescent="0.2">
      <c r="A1520" s="139"/>
      <c r="B1520" s="140"/>
      <c r="C1520" s="139"/>
      <c r="D1520" s="139"/>
      <c r="E1520" s="141"/>
      <c r="F1520" s="141"/>
      <c r="G1520" s="141"/>
      <c r="H1520" s="141"/>
      <c r="I1520" s="141"/>
      <c r="J1520" s="65"/>
      <c r="K1520" s="142"/>
      <c r="L1520" s="142"/>
      <c r="M1520" s="142"/>
      <c r="N1520" s="139"/>
      <c r="O1520" s="139"/>
      <c r="P1520" s="139"/>
      <c r="Q1520" s="140"/>
      <c r="R1520" s="23"/>
      <c r="Y1520" s="31"/>
      <c r="Z1520" s="31"/>
      <c r="AC1520" s="31"/>
    </row>
    <row r="1521" spans="1:29" s="24" customFormat="1" ht="30" customHeight="1" x14ac:dyDescent="0.2">
      <c r="A1521" s="139"/>
      <c r="B1521" s="140"/>
      <c r="C1521" s="139"/>
      <c r="D1521" s="139"/>
      <c r="E1521" s="141"/>
      <c r="F1521" s="141"/>
      <c r="G1521" s="141"/>
      <c r="H1521" s="141"/>
      <c r="I1521" s="141"/>
      <c r="J1521" s="65"/>
      <c r="K1521" s="142"/>
      <c r="L1521" s="142"/>
      <c r="M1521" s="142"/>
      <c r="N1521" s="139"/>
      <c r="O1521" s="139"/>
      <c r="P1521" s="139"/>
      <c r="Q1521" s="140"/>
      <c r="R1521" s="23"/>
      <c r="Y1521" s="31"/>
      <c r="Z1521" s="31"/>
      <c r="AC1521" s="31"/>
    </row>
    <row r="1522" spans="1:29" s="24" customFormat="1" ht="30" customHeight="1" x14ac:dyDescent="0.2">
      <c r="A1522" s="139"/>
      <c r="B1522" s="140"/>
      <c r="C1522" s="139"/>
      <c r="D1522" s="139"/>
      <c r="E1522" s="141"/>
      <c r="F1522" s="141"/>
      <c r="G1522" s="141"/>
      <c r="H1522" s="141"/>
      <c r="I1522" s="141"/>
      <c r="J1522" s="65"/>
      <c r="K1522" s="142"/>
      <c r="L1522" s="142"/>
      <c r="M1522" s="142"/>
      <c r="N1522" s="139"/>
      <c r="O1522" s="139"/>
      <c r="P1522" s="139"/>
      <c r="Q1522" s="140"/>
      <c r="R1522" s="23"/>
      <c r="Y1522" s="31"/>
      <c r="Z1522" s="31"/>
      <c r="AC1522" s="31"/>
    </row>
    <row r="1523" spans="1:29" s="24" customFormat="1" ht="30" customHeight="1" x14ac:dyDescent="0.2">
      <c r="A1523" s="139"/>
      <c r="B1523" s="140"/>
      <c r="C1523" s="139"/>
      <c r="D1523" s="139"/>
      <c r="E1523" s="141"/>
      <c r="F1523" s="141"/>
      <c r="G1523" s="141"/>
      <c r="H1523" s="141"/>
      <c r="I1523" s="141"/>
      <c r="J1523" s="65"/>
      <c r="K1523" s="142"/>
      <c r="L1523" s="142"/>
      <c r="M1523" s="142"/>
      <c r="N1523" s="139"/>
      <c r="O1523" s="139"/>
      <c r="P1523" s="139"/>
      <c r="Q1523" s="140"/>
      <c r="R1523" s="23"/>
      <c r="Y1523" s="31"/>
      <c r="Z1523" s="31"/>
      <c r="AC1523" s="31"/>
    </row>
    <row r="1524" spans="1:29" s="24" customFormat="1" ht="30" customHeight="1" x14ac:dyDescent="0.2">
      <c r="A1524" s="139"/>
      <c r="B1524" s="140"/>
      <c r="C1524" s="139"/>
      <c r="D1524" s="139"/>
      <c r="E1524" s="141"/>
      <c r="F1524" s="141"/>
      <c r="G1524" s="141"/>
      <c r="H1524" s="141"/>
      <c r="I1524" s="141"/>
      <c r="J1524" s="65"/>
      <c r="K1524" s="142"/>
      <c r="L1524" s="142"/>
      <c r="M1524" s="142"/>
      <c r="N1524" s="139"/>
      <c r="O1524" s="139"/>
      <c r="P1524" s="139"/>
      <c r="Q1524" s="140"/>
      <c r="R1524" s="23"/>
      <c r="Y1524" s="31"/>
      <c r="Z1524" s="31"/>
      <c r="AC1524" s="31"/>
    </row>
    <row r="1525" spans="1:29" s="24" customFormat="1" ht="30" customHeight="1" x14ac:dyDescent="0.2">
      <c r="A1525" s="139"/>
      <c r="B1525" s="140"/>
      <c r="C1525" s="139"/>
      <c r="D1525" s="139"/>
      <c r="E1525" s="141"/>
      <c r="F1525" s="141"/>
      <c r="G1525" s="141"/>
      <c r="H1525" s="141"/>
      <c r="I1525" s="141"/>
      <c r="J1525" s="65"/>
      <c r="K1525" s="142"/>
      <c r="L1525" s="142"/>
      <c r="M1525" s="142"/>
      <c r="N1525" s="139"/>
      <c r="O1525" s="139"/>
      <c r="P1525" s="139"/>
      <c r="Q1525" s="140"/>
      <c r="R1525" s="23"/>
      <c r="Y1525" s="31"/>
      <c r="Z1525" s="31"/>
      <c r="AC1525" s="31"/>
    </row>
    <row r="1526" spans="1:29" s="24" customFormat="1" ht="30" customHeight="1" x14ac:dyDescent="0.2">
      <c r="A1526" s="139"/>
      <c r="B1526" s="140"/>
      <c r="C1526" s="139"/>
      <c r="D1526" s="139"/>
      <c r="E1526" s="141"/>
      <c r="F1526" s="141"/>
      <c r="G1526" s="141"/>
      <c r="H1526" s="141"/>
      <c r="I1526" s="141"/>
      <c r="J1526" s="65"/>
      <c r="K1526" s="142"/>
      <c r="L1526" s="142"/>
      <c r="M1526" s="142"/>
      <c r="N1526" s="139"/>
      <c r="O1526" s="139"/>
      <c r="P1526" s="139"/>
      <c r="Q1526" s="140"/>
      <c r="R1526" s="23"/>
      <c r="Y1526" s="31"/>
      <c r="Z1526" s="31"/>
      <c r="AC1526" s="31"/>
    </row>
    <row r="1527" spans="1:29" s="24" customFormat="1" ht="30" customHeight="1" x14ac:dyDescent="0.2">
      <c r="A1527" s="139"/>
      <c r="B1527" s="140"/>
      <c r="C1527" s="139"/>
      <c r="D1527" s="139"/>
      <c r="E1527" s="141"/>
      <c r="F1527" s="141"/>
      <c r="G1527" s="141"/>
      <c r="H1527" s="141"/>
      <c r="I1527" s="141"/>
      <c r="J1527" s="65"/>
      <c r="K1527" s="142"/>
      <c r="L1527" s="142"/>
      <c r="M1527" s="142"/>
      <c r="N1527" s="139"/>
      <c r="O1527" s="139"/>
      <c r="P1527" s="139"/>
      <c r="Q1527" s="140"/>
      <c r="R1527" s="23"/>
      <c r="Y1527" s="31"/>
      <c r="Z1527" s="31"/>
      <c r="AC1527" s="31"/>
    </row>
    <row r="1528" spans="1:29" s="24" customFormat="1" ht="30" customHeight="1" x14ac:dyDescent="0.2">
      <c r="A1528" s="139"/>
      <c r="B1528" s="140"/>
      <c r="C1528" s="139"/>
      <c r="D1528" s="139"/>
      <c r="E1528" s="141"/>
      <c r="F1528" s="141"/>
      <c r="G1528" s="141"/>
      <c r="H1528" s="141"/>
      <c r="I1528" s="141"/>
      <c r="J1528" s="65"/>
      <c r="K1528" s="142"/>
      <c r="L1528" s="142"/>
      <c r="M1528" s="142"/>
      <c r="N1528" s="139"/>
      <c r="O1528" s="139"/>
      <c r="P1528" s="139"/>
      <c r="Q1528" s="140"/>
      <c r="R1528" s="23"/>
      <c r="Y1528" s="31"/>
      <c r="Z1528" s="31"/>
      <c r="AC1528" s="31"/>
    </row>
    <row r="1529" spans="1:29" s="24" customFormat="1" ht="30" customHeight="1" x14ac:dyDescent="0.2">
      <c r="A1529" s="139"/>
      <c r="B1529" s="140"/>
      <c r="C1529" s="139"/>
      <c r="D1529" s="139"/>
      <c r="E1529" s="141"/>
      <c r="F1529" s="141"/>
      <c r="G1529" s="141"/>
      <c r="H1529" s="141"/>
      <c r="I1529" s="141"/>
      <c r="J1529" s="65"/>
      <c r="K1529" s="142"/>
      <c r="L1529" s="142"/>
      <c r="M1529" s="142"/>
      <c r="N1529" s="139"/>
      <c r="O1529" s="139"/>
      <c r="P1529" s="139"/>
      <c r="Q1529" s="140"/>
      <c r="R1529" s="23"/>
      <c r="Y1529" s="31"/>
      <c r="Z1529" s="31"/>
      <c r="AC1529" s="31"/>
    </row>
    <row r="1530" spans="1:29" s="24" customFormat="1" ht="30" customHeight="1" x14ac:dyDescent="0.2">
      <c r="A1530" s="139"/>
      <c r="B1530" s="140"/>
      <c r="C1530" s="139"/>
      <c r="D1530" s="139"/>
      <c r="E1530" s="141"/>
      <c r="F1530" s="141"/>
      <c r="G1530" s="141"/>
      <c r="H1530" s="141"/>
      <c r="I1530" s="141"/>
      <c r="J1530" s="65"/>
      <c r="K1530" s="142"/>
      <c r="L1530" s="142"/>
      <c r="M1530" s="142"/>
      <c r="N1530" s="139"/>
      <c r="O1530" s="139"/>
      <c r="P1530" s="139"/>
      <c r="Q1530" s="140"/>
      <c r="R1530" s="23"/>
      <c r="Y1530" s="31"/>
      <c r="Z1530" s="31"/>
      <c r="AC1530" s="31"/>
    </row>
    <row r="1531" spans="1:29" s="24" customFormat="1" ht="30" customHeight="1" x14ac:dyDescent="0.2">
      <c r="A1531" s="139"/>
      <c r="B1531" s="140"/>
      <c r="C1531" s="139"/>
      <c r="D1531" s="139"/>
      <c r="E1531" s="141"/>
      <c r="F1531" s="141"/>
      <c r="G1531" s="141"/>
      <c r="H1531" s="141"/>
      <c r="I1531" s="141"/>
      <c r="J1531" s="65"/>
      <c r="K1531" s="142"/>
      <c r="L1531" s="142"/>
      <c r="M1531" s="142"/>
      <c r="N1531" s="139"/>
      <c r="O1531" s="139"/>
      <c r="P1531" s="139"/>
      <c r="Q1531" s="140"/>
      <c r="R1531" s="23"/>
      <c r="Y1531" s="31"/>
      <c r="Z1531" s="31"/>
      <c r="AC1531" s="31"/>
    </row>
    <row r="1532" spans="1:29" s="24" customFormat="1" ht="30" customHeight="1" x14ac:dyDescent="0.2">
      <c r="A1532" s="139"/>
      <c r="B1532" s="140"/>
      <c r="C1532" s="139"/>
      <c r="D1532" s="139"/>
      <c r="E1532" s="141"/>
      <c r="F1532" s="141"/>
      <c r="G1532" s="141"/>
      <c r="H1532" s="141"/>
      <c r="I1532" s="141"/>
      <c r="J1532" s="65"/>
      <c r="K1532" s="142"/>
      <c r="L1532" s="142"/>
      <c r="M1532" s="142"/>
      <c r="N1532" s="139"/>
      <c r="O1532" s="139"/>
      <c r="P1532" s="139"/>
      <c r="Q1532" s="140"/>
      <c r="R1532" s="23"/>
      <c r="Y1532" s="31"/>
      <c r="Z1532" s="31"/>
      <c r="AC1532" s="31"/>
    </row>
    <row r="1533" spans="1:29" s="24" customFormat="1" ht="30" customHeight="1" x14ac:dyDescent="0.2">
      <c r="A1533" s="139"/>
      <c r="B1533" s="140"/>
      <c r="C1533" s="139"/>
      <c r="D1533" s="139"/>
      <c r="E1533" s="141"/>
      <c r="F1533" s="141"/>
      <c r="G1533" s="141"/>
      <c r="H1533" s="141"/>
      <c r="I1533" s="141"/>
      <c r="J1533" s="65"/>
      <c r="K1533" s="142"/>
      <c r="L1533" s="142"/>
      <c r="M1533" s="142"/>
      <c r="N1533" s="139"/>
      <c r="O1533" s="139"/>
      <c r="P1533" s="139"/>
      <c r="Q1533" s="140"/>
      <c r="R1533" s="23"/>
      <c r="Y1533" s="31"/>
      <c r="Z1533" s="31"/>
      <c r="AC1533" s="31"/>
    </row>
    <row r="1534" spans="1:29" s="24" customFormat="1" ht="30" customHeight="1" x14ac:dyDescent="0.2">
      <c r="A1534" s="139"/>
      <c r="B1534" s="140"/>
      <c r="C1534" s="139"/>
      <c r="D1534" s="139"/>
      <c r="E1534" s="141"/>
      <c r="F1534" s="141"/>
      <c r="G1534" s="141"/>
      <c r="H1534" s="141"/>
      <c r="I1534" s="141"/>
      <c r="J1534" s="65"/>
      <c r="K1534" s="142"/>
      <c r="L1534" s="142"/>
      <c r="M1534" s="142"/>
      <c r="N1534" s="139"/>
      <c r="O1534" s="139"/>
      <c r="P1534" s="139"/>
      <c r="Q1534" s="140"/>
      <c r="R1534" s="23"/>
      <c r="Y1534" s="31"/>
      <c r="Z1534" s="31"/>
      <c r="AC1534" s="31"/>
    </row>
    <row r="1535" spans="1:29" s="24" customFormat="1" ht="30" customHeight="1" x14ac:dyDescent="0.2">
      <c r="A1535" s="139"/>
      <c r="B1535" s="140"/>
      <c r="C1535" s="139"/>
      <c r="D1535" s="139"/>
      <c r="E1535" s="141"/>
      <c r="F1535" s="141"/>
      <c r="G1535" s="141"/>
      <c r="H1535" s="141"/>
      <c r="I1535" s="141"/>
      <c r="J1535" s="65"/>
      <c r="K1535" s="142"/>
      <c r="L1535" s="142"/>
      <c r="M1535" s="142"/>
      <c r="N1535" s="139"/>
      <c r="O1535" s="139"/>
      <c r="P1535" s="139"/>
      <c r="Q1535" s="140"/>
      <c r="R1535" s="23"/>
      <c r="Y1535" s="31"/>
      <c r="Z1535" s="31"/>
      <c r="AC1535" s="31"/>
    </row>
    <row r="1536" spans="1:29" s="24" customFormat="1" ht="30" customHeight="1" x14ac:dyDescent="0.2">
      <c r="A1536" s="139"/>
      <c r="B1536" s="140"/>
      <c r="C1536" s="139"/>
      <c r="D1536" s="139"/>
      <c r="E1536" s="141"/>
      <c r="F1536" s="141"/>
      <c r="G1536" s="141"/>
      <c r="H1536" s="141"/>
      <c r="I1536" s="141"/>
      <c r="J1536" s="65"/>
      <c r="K1536" s="142"/>
      <c r="L1536" s="142"/>
      <c r="M1536" s="142"/>
      <c r="N1536" s="139"/>
      <c r="O1536" s="139"/>
      <c r="P1536" s="139"/>
      <c r="Q1536" s="140"/>
      <c r="R1536" s="23"/>
      <c r="Y1536" s="31"/>
      <c r="Z1536" s="31"/>
      <c r="AC1536" s="31"/>
    </row>
    <row r="1537" spans="1:29" s="24" customFormat="1" ht="30" customHeight="1" x14ac:dyDescent="0.2">
      <c r="A1537" s="139"/>
      <c r="B1537" s="140"/>
      <c r="C1537" s="139"/>
      <c r="D1537" s="139"/>
      <c r="E1537" s="141"/>
      <c r="F1537" s="141"/>
      <c r="G1537" s="141"/>
      <c r="H1537" s="141"/>
      <c r="I1537" s="141"/>
      <c r="J1537" s="65"/>
      <c r="K1537" s="142"/>
      <c r="L1537" s="142"/>
      <c r="M1537" s="142"/>
      <c r="N1537" s="139"/>
      <c r="O1537" s="139"/>
      <c r="P1537" s="139"/>
      <c r="Q1537" s="140"/>
      <c r="R1537" s="23"/>
      <c r="Y1537" s="31"/>
      <c r="Z1537" s="31"/>
      <c r="AC1537" s="31"/>
    </row>
    <row r="1538" spans="1:29" s="24" customFormat="1" ht="30" customHeight="1" x14ac:dyDescent="0.2">
      <c r="A1538" s="139"/>
      <c r="B1538" s="140"/>
      <c r="C1538" s="139"/>
      <c r="D1538" s="139"/>
      <c r="E1538" s="141"/>
      <c r="F1538" s="141"/>
      <c r="G1538" s="141"/>
      <c r="H1538" s="141"/>
      <c r="I1538" s="141"/>
      <c r="J1538" s="65"/>
      <c r="K1538" s="142"/>
      <c r="L1538" s="142"/>
      <c r="M1538" s="142"/>
      <c r="N1538" s="139"/>
      <c r="O1538" s="139"/>
      <c r="P1538" s="139"/>
      <c r="Q1538" s="140"/>
      <c r="R1538" s="23"/>
      <c r="Y1538" s="31"/>
      <c r="Z1538" s="31"/>
      <c r="AC1538" s="31"/>
    </row>
    <row r="1539" spans="1:29" s="24" customFormat="1" ht="30" customHeight="1" x14ac:dyDescent="0.2">
      <c r="A1539" s="139"/>
      <c r="B1539" s="140"/>
      <c r="C1539" s="139"/>
      <c r="D1539" s="139"/>
      <c r="E1539" s="141"/>
      <c r="F1539" s="141"/>
      <c r="G1539" s="141"/>
      <c r="H1539" s="141"/>
      <c r="I1539" s="141"/>
      <c r="J1539" s="65"/>
      <c r="K1539" s="142"/>
      <c r="L1539" s="142"/>
      <c r="M1539" s="142"/>
      <c r="N1539" s="139"/>
      <c r="O1539" s="139"/>
      <c r="P1539" s="139"/>
      <c r="Q1539" s="140"/>
      <c r="R1539" s="23"/>
      <c r="Y1539" s="31"/>
      <c r="Z1539" s="31"/>
      <c r="AC1539" s="31"/>
    </row>
    <row r="1540" spans="1:29" s="24" customFormat="1" ht="30" customHeight="1" x14ac:dyDescent="0.2">
      <c r="A1540" s="139"/>
      <c r="B1540" s="140"/>
      <c r="C1540" s="139"/>
      <c r="D1540" s="139"/>
      <c r="E1540" s="141"/>
      <c r="F1540" s="141"/>
      <c r="G1540" s="141"/>
      <c r="H1540" s="141"/>
      <c r="I1540" s="141"/>
      <c r="J1540" s="65"/>
      <c r="K1540" s="142"/>
      <c r="L1540" s="142"/>
      <c r="M1540" s="142"/>
      <c r="N1540" s="139"/>
      <c r="O1540" s="139"/>
      <c r="P1540" s="139"/>
      <c r="Q1540" s="140"/>
      <c r="R1540" s="23"/>
      <c r="Y1540" s="31"/>
      <c r="Z1540" s="31"/>
      <c r="AC1540" s="31"/>
    </row>
    <row r="1541" spans="1:29" s="24" customFormat="1" ht="30" customHeight="1" x14ac:dyDescent="0.2">
      <c r="A1541" s="139"/>
      <c r="B1541" s="140"/>
      <c r="C1541" s="139"/>
      <c r="D1541" s="139"/>
      <c r="E1541" s="141"/>
      <c r="F1541" s="141"/>
      <c r="G1541" s="141"/>
      <c r="H1541" s="141"/>
      <c r="I1541" s="141"/>
      <c r="J1541" s="65"/>
      <c r="K1541" s="142"/>
      <c r="L1541" s="142"/>
      <c r="M1541" s="142"/>
      <c r="N1541" s="139"/>
      <c r="O1541" s="139"/>
      <c r="P1541" s="139"/>
      <c r="Q1541" s="140"/>
      <c r="R1541" s="23"/>
      <c r="Y1541" s="31"/>
      <c r="Z1541" s="31"/>
      <c r="AC1541" s="31"/>
    </row>
    <row r="1542" spans="1:29" s="24" customFormat="1" ht="30" customHeight="1" x14ac:dyDescent="0.2">
      <c r="A1542" s="139"/>
      <c r="B1542" s="140"/>
      <c r="C1542" s="139"/>
      <c r="D1542" s="139"/>
      <c r="E1542" s="141"/>
      <c r="F1542" s="141"/>
      <c r="G1542" s="141"/>
      <c r="H1542" s="141"/>
      <c r="I1542" s="141"/>
      <c r="J1542" s="65"/>
      <c r="K1542" s="142"/>
      <c r="L1542" s="142"/>
      <c r="M1542" s="142"/>
      <c r="N1542" s="139"/>
      <c r="O1542" s="139"/>
      <c r="P1542" s="139"/>
      <c r="Q1542" s="140"/>
      <c r="R1542" s="23"/>
      <c r="Y1542" s="31"/>
      <c r="Z1542" s="31"/>
      <c r="AC1542" s="31"/>
    </row>
    <row r="1543" spans="1:29" s="24" customFormat="1" ht="30" customHeight="1" x14ac:dyDescent="0.2">
      <c r="A1543" s="139"/>
      <c r="B1543" s="140"/>
      <c r="C1543" s="139"/>
      <c r="D1543" s="139"/>
      <c r="E1543" s="141"/>
      <c r="F1543" s="141"/>
      <c r="G1543" s="141"/>
      <c r="H1543" s="141"/>
      <c r="I1543" s="141"/>
      <c r="J1543" s="65"/>
      <c r="K1543" s="142"/>
      <c r="L1543" s="142"/>
      <c r="M1543" s="142"/>
      <c r="N1543" s="139"/>
      <c r="O1543" s="139"/>
      <c r="P1543" s="139"/>
      <c r="Q1543" s="140"/>
      <c r="R1543" s="23"/>
      <c r="Y1543" s="31"/>
      <c r="Z1543" s="31"/>
      <c r="AC1543" s="31"/>
    </row>
    <row r="1544" spans="1:29" s="24" customFormat="1" ht="30" customHeight="1" x14ac:dyDescent="0.2">
      <c r="A1544" s="139"/>
      <c r="B1544" s="140"/>
      <c r="C1544" s="139"/>
      <c r="D1544" s="139"/>
      <c r="E1544" s="141"/>
      <c r="F1544" s="141"/>
      <c r="G1544" s="141"/>
      <c r="H1544" s="141"/>
      <c r="I1544" s="141"/>
      <c r="J1544" s="65"/>
      <c r="K1544" s="142"/>
      <c r="L1544" s="142"/>
      <c r="M1544" s="142"/>
      <c r="N1544" s="139"/>
      <c r="O1544" s="139"/>
      <c r="P1544" s="139"/>
      <c r="Q1544" s="140"/>
      <c r="R1544" s="23"/>
      <c r="Y1544" s="31"/>
      <c r="Z1544" s="31"/>
      <c r="AC1544" s="31"/>
    </row>
    <row r="1545" spans="1:29" s="24" customFormat="1" ht="30" customHeight="1" x14ac:dyDescent="0.2">
      <c r="A1545" s="139"/>
      <c r="B1545" s="140"/>
      <c r="C1545" s="139"/>
      <c r="D1545" s="139"/>
      <c r="E1545" s="141"/>
      <c r="F1545" s="141"/>
      <c r="G1545" s="141"/>
      <c r="H1545" s="141"/>
      <c r="I1545" s="141"/>
      <c r="J1545" s="65"/>
      <c r="K1545" s="142"/>
      <c r="L1545" s="142"/>
      <c r="M1545" s="142"/>
      <c r="N1545" s="139"/>
      <c r="O1545" s="139"/>
      <c r="P1545" s="139"/>
      <c r="Q1545" s="140"/>
      <c r="R1545" s="23"/>
      <c r="Y1545" s="31"/>
      <c r="Z1545" s="31"/>
      <c r="AC1545" s="31"/>
    </row>
    <row r="1546" spans="1:29" s="24" customFormat="1" ht="30" customHeight="1" x14ac:dyDescent="0.2">
      <c r="A1546" s="139"/>
      <c r="B1546" s="140"/>
      <c r="C1546" s="139"/>
      <c r="D1546" s="139"/>
      <c r="E1546" s="141"/>
      <c r="F1546" s="141"/>
      <c r="G1546" s="141"/>
      <c r="H1546" s="141"/>
      <c r="I1546" s="141"/>
      <c r="J1546" s="65"/>
      <c r="K1546" s="142"/>
      <c r="L1546" s="142"/>
      <c r="M1546" s="142"/>
      <c r="N1546" s="139"/>
      <c r="O1546" s="139"/>
      <c r="P1546" s="139"/>
      <c r="Q1546" s="140"/>
      <c r="R1546" s="23"/>
      <c r="Y1546" s="31"/>
      <c r="Z1546" s="31"/>
      <c r="AC1546" s="31"/>
    </row>
    <row r="1547" spans="1:29" s="24" customFormat="1" ht="30" customHeight="1" x14ac:dyDescent="0.2">
      <c r="A1547" s="139"/>
      <c r="B1547" s="140"/>
      <c r="C1547" s="139"/>
      <c r="D1547" s="139"/>
      <c r="E1547" s="141"/>
      <c r="F1547" s="141"/>
      <c r="G1547" s="141"/>
      <c r="H1547" s="141"/>
      <c r="I1547" s="141"/>
      <c r="J1547" s="65"/>
      <c r="K1547" s="142"/>
      <c r="L1547" s="142"/>
      <c r="M1547" s="142"/>
      <c r="N1547" s="139"/>
      <c r="O1547" s="139"/>
      <c r="P1547" s="139"/>
      <c r="Q1547" s="140"/>
      <c r="R1547" s="23"/>
      <c r="Y1547" s="31"/>
      <c r="Z1547" s="31"/>
      <c r="AC1547" s="31"/>
    </row>
    <row r="1548" spans="1:29" s="24" customFormat="1" ht="30" customHeight="1" x14ac:dyDescent="0.2">
      <c r="A1548" s="139"/>
      <c r="B1548" s="140"/>
      <c r="C1548" s="139"/>
      <c r="D1548" s="139"/>
      <c r="E1548" s="141"/>
      <c r="F1548" s="141"/>
      <c r="G1548" s="141"/>
      <c r="H1548" s="141"/>
      <c r="I1548" s="141"/>
      <c r="J1548" s="65"/>
      <c r="K1548" s="142"/>
      <c r="L1548" s="142"/>
      <c r="M1548" s="142"/>
      <c r="N1548" s="139"/>
      <c r="O1548" s="139"/>
      <c r="P1548" s="139"/>
      <c r="Q1548" s="140"/>
      <c r="R1548" s="23"/>
      <c r="Y1548" s="31"/>
      <c r="Z1548" s="31"/>
      <c r="AC1548" s="31"/>
    </row>
    <row r="1549" spans="1:29" s="24" customFormat="1" ht="30" customHeight="1" x14ac:dyDescent="0.2">
      <c r="A1549" s="139"/>
      <c r="B1549" s="140"/>
      <c r="C1549" s="139"/>
      <c r="D1549" s="139"/>
      <c r="E1549" s="141"/>
      <c r="F1549" s="141"/>
      <c r="G1549" s="141"/>
      <c r="H1549" s="141"/>
      <c r="I1549" s="141"/>
      <c r="J1549" s="65"/>
      <c r="K1549" s="142"/>
      <c r="L1549" s="142"/>
      <c r="M1549" s="142"/>
      <c r="N1549" s="139"/>
      <c r="O1549" s="139"/>
      <c r="P1549" s="139"/>
      <c r="Q1549" s="140"/>
      <c r="R1549" s="23"/>
      <c r="Y1549" s="31"/>
      <c r="Z1549" s="31"/>
      <c r="AC1549" s="31"/>
    </row>
    <row r="1550" spans="1:29" s="24" customFormat="1" ht="30" customHeight="1" x14ac:dyDescent="0.2">
      <c r="A1550" s="139"/>
      <c r="B1550" s="140"/>
      <c r="C1550" s="139"/>
      <c r="D1550" s="139"/>
      <c r="E1550" s="141"/>
      <c r="F1550" s="141"/>
      <c r="G1550" s="141"/>
      <c r="H1550" s="141"/>
      <c r="I1550" s="141"/>
      <c r="J1550" s="65"/>
      <c r="K1550" s="142"/>
      <c r="L1550" s="142"/>
      <c r="M1550" s="142"/>
      <c r="N1550" s="139"/>
      <c r="O1550" s="139"/>
      <c r="P1550" s="139"/>
      <c r="Q1550" s="140"/>
      <c r="R1550" s="23"/>
      <c r="Y1550" s="31"/>
      <c r="Z1550" s="31"/>
      <c r="AC1550" s="31"/>
    </row>
    <row r="1551" spans="1:29" s="24" customFormat="1" ht="30" customHeight="1" x14ac:dyDescent="0.2">
      <c r="A1551" s="139"/>
      <c r="B1551" s="140"/>
      <c r="C1551" s="139"/>
      <c r="D1551" s="139"/>
      <c r="E1551" s="141"/>
      <c r="F1551" s="141"/>
      <c r="G1551" s="141"/>
      <c r="H1551" s="141"/>
      <c r="I1551" s="141"/>
      <c r="J1551" s="65"/>
      <c r="K1551" s="142"/>
      <c r="L1551" s="142"/>
      <c r="M1551" s="142"/>
      <c r="N1551" s="139"/>
      <c r="O1551" s="139"/>
      <c r="P1551" s="139"/>
      <c r="Q1551" s="140"/>
      <c r="R1551" s="23"/>
      <c r="Y1551" s="31"/>
      <c r="Z1551" s="31"/>
      <c r="AC1551" s="31"/>
    </row>
    <row r="1552" spans="1:29" s="24" customFormat="1" ht="30" customHeight="1" x14ac:dyDescent="0.2">
      <c r="A1552" s="139"/>
      <c r="B1552" s="140"/>
      <c r="C1552" s="139"/>
      <c r="D1552" s="139"/>
      <c r="E1552" s="141"/>
      <c r="F1552" s="141"/>
      <c r="G1552" s="141"/>
      <c r="H1552" s="141"/>
      <c r="I1552" s="141"/>
      <c r="J1552" s="65"/>
      <c r="K1552" s="142"/>
      <c r="L1552" s="142"/>
      <c r="M1552" s="142"/>
      <c r="N1552" s="139"/>
      <c r="O1552" s="139"/>
      <c r="P1552" s="139"/>
      <c r="Q1552" s="140"/>
      <c r="R1552" s="23"/>
      <c r="Y1552" s="31"/>
      <c r="Z1552" s="31"/>
      <c r="AC1552" s="31"/>
    </row>
    <row r="1553" spans="1:29" s="24" customFormat="1" ht="30" customHeight="1" x14ac:dyDescent="0.2">
      <c r="A1553" s="139"/>
      <c r="B1553" s="140"/>
      <c r="C1553" s="139"/>
      <c r="D1553" s="139"/>
      <c r="E1553" s="141"/>
      <c r="F1553" s="141"/>
      <c r="G1553" s="141"/>
      <c r="H1553" s="141"/>
      <c r="I1553" s="141"/>
      <c r="J1553" s="65"/>
      <c r="K1553" s="142"/>
      <c r="L1553" s="142"/>
      <c r="M1553" s="142"/>
      <c r="N1553" s="139"/>
      <c r="O1553" s="139"/>
      <c r="P1553" s="139"/>
      <c r="Q1553" s="140"/>
      <c r="R1553" s="23"/>
      <c r="Y1553" s="31"/>
      <c r="Z1553" s="31"/>
      <c r="AC1553" s="31"/>
    </row>
    <row r="1554" spans="1:29" s="24" customFormat="1" ht="30" customHeight="1" x14ac:dyDescent="0.2">
      <c r="A1554" s="139"/>
      <c r="B1554" s="140"/>
      <c r="C1554" s="139"/>
      <c r="D1554" s="139"/>
      <c r="E1554" s="141"/>
      <c r="F1554" s="141"/>
      <c r="G1554" s="141"/>
      <c r="H1554" s="141"/>
      <c r="I1554" s="141"/>
      <c r="J1554" s="65"/>
      <c r="K1554" s="142"/>
      <c r="L1554" s="142"/>
      <c r="M1554" s="142"/>
      <c r="N1554" s="139"/>
      <c r="O1554" s="139"/>
      <c r="P1554" s="139"/>
      <c r="Q1554" s="140"/>
      <c r="R1554" s="23"/>
      <c r="Y1554" s="31"/>
      <c r="Z1554" s="31"/>
      <c r="AC1554" s="31"/>
    </row>
    <row r="1555" spans="1:29" s="24" customFormat="1" ht="30" customHeight="1" x14ac:dyDescent="0.2">
      <c r="A1555" s="139"/>
      <c r="B1555" s="140"/>
      <c r="C1555" s="139"/>
      <c r="D1555" s="139"/>
      <c r="E1555" s="141"/>
      <c r="F1555" s="141"/>
      <c r="G1555" s="141"/>
      <c r="H1555" s="141"/>
      <c r="I1555" s="141"/>
      <c r="J1555" s="65"/>
      <c r="K1555" s="142"/>
      <c r="L1555" s="142"/>
      <c r="M1555" s="142"/>
      <c r="N1555" s="139"/>
      <c r="O1555" s="139"/>
      <c r="P1555" s="139"/>
      <c r="Q1555" s="140"/>
      <c r="R1555" s="23"/>
      <c r="Y1555" s="31"/>
      <c r="Z1555" s="31"/>
      <c r="AC1555" s="31"/>
    </row>
    <row r="1556" spans="1:29" s="24" customFormat="1" ht="30" customHeight="1" x14ac:dyDescent="0.2">
      <c r="A1556" s="139"/>
      <c r="B1556" s="140"/>
      <c r="C1556" s="139"/>
      <c r="D1556" s="139"/>
      <c r="E1556" s="141"/>
      <c r="F1556" s="141"/>
      <c r="G1556" s="141"/>
      <c r="H1556" s="141"/>
      <c r="I1556" s="141"/>
      <c r="J1556" s="65"/>
      <c r="K1556" s="142"/>
      <c r="L1556" s="142"/>
      <c r="M1556" s="142"/>
      <c r="N1556" s="139"/>
      <c r="O1556" s="139"/>
      <c r="P1556" s="139"/>
      <c r="Q1556" s="140"/>
      <c r="R1556" s="23"/>
      <c r="Y1556" s="31"/>
      <c r="Z1556" s="31"/>
      <c r="AC1556" s="31"/>
    </row>
    <row r="1557" spans="1:29" s="24" customFormat="1" ht="30" customHeight="1" x14ac:dyDescent="0.2">
      <c r="A1557" s="139"/>
      <c r="B1557" s="140"/>
      <c r="C1557" s="139"/>
      <c r="D1557" s="139"/>
      <c r="E1557" s="141"/>
      <c r="F1557" s="141"/>
      <c r="G1557" s="141"/>
      <c r="H1557" s="141"/>
      <c r="I1557" s="141"/>
      <c r="J1557" s="65"/>
      <c r="K1557" s="142"/>
      <c r="L1557" s="142"/>
      <c r="M1557" s="142"/>
      <c r="N1557" s="139"/>
      <c r="O1557" s="139"/>
      <c r="P1557" s="139"/>
      <c r="Q1557" s="140"/>
      <c r="R1557" s="23"/>
      <c r="Y1557" s="31"/>
      <c r="Z1557" s="31"/>
      <c r="AC1557" s="31"/>
    </row>
    <row r="1558" spans="1:29" s="24" customFormat="1" ht="30" customHeight="1" x14ac:dyDescent="0.2">
      <c r="A1558" s="139"/>
      <c r="B1558" s="140"/>
      <c r="C1558" s="139"/>
      <c r="D1558" s="139"/>
      <c r="E1558" s="141"/>
      <c r="F1558" s="141"/>
      <c r="G1558" s="141"/>
      <c r="H1558" s="141"/>
      <c r="I1558" s="141"/>
      <c r="J1558" s="65"/>
      <c r="K1558" s="142"/>
      <c r="L1558" s="142"/>
      <c r="M1558" s="142"/>
      <c r="N1558" s="139"/>
      <c r="O1558" s="139"/>
      <c r="P1558" s="139"/>
      <c r="Q1558" s="140"/>
      <c r="R1558" s="23"/>
      <c r="Y1558" s="31"/>
      <c r="Z1558" s="31"/>
      <c r="AC1558" s="31"/>
    </row>
    <row r="1559" spans="1:29" s="24" customFormat="1" ht="30" customHeight="1" x14ac:dyDescent="0.2">
      <c r="A1559" s="139"/>
      <c r="B1559" s="140"/>
      <c r="C1559" s="139"/>
      <c r="D1559" s="139"/>
      <c r="E1559" s="141"/>
      <c r="F1559" s="141"/>
      <c r="G1559" s="141"/>
      <c r="H1559" s="141"/>
      <c r="I1559" s="141"/>
      <c r="J1559" s="65"/>
      <c r="K1559" s="142"/>
      <c r="L1559" s="142"/>
      <c r="M1559" s="142"/>
      <c r="N1559" s="139"/>
      <c r="O1559" s="139"/>
      <c r="P1559" s="139"/>
      <c r="Q1559" s="140"/>
      <c r="R1559" s="23"/>
      <c r="Y1559" s="31"/>
      <c r="Z1559" s="31"/>
      <c r="AC1559" s="31"/>
    </row>
    <row r="1560" spans="1:29" s="24" customFormat="1" ht="30" customHeight="1" x14ac:dyDescent="0.2">
      <c r="A1560" s="139"/>
      <c r="B1560" s="140"/>
      <c r="C1560" s="139"/>
      <c r="D1560" s="139"/>
      <c r="E1560" s="141"/>
      <c r="F1560" s="141"/>
      <c r="G1560" s="141"/>
      <c r="H1560" s="141"/>
      <c r="I1560" s="141"/>
      <c r="J1560" s="65"/>
      <c r="K1560" s="142"/>
      <c r="L1560" s="142"/>
      <c r="M1560" s="142"/>
      <c r="N1560" s="139"/>
      <c r="O1560" s="139"/>
      <c r="P1560" s="139"/>
      <c r="Q1560" s="140"/>
      <c r="R1560" s="23"/>
      <c r="Y1560" s="31"/>
      <c r="Z1560" s="31"/>
      <c r="AC1560" s="31"/>
    </row>
    <row r="1561" spans="1:29" s="24" customFormat="1" ht="30" customHeight="1" x14ac:dyDescent="0.2">
      <c r="A1561" s="139"/>
      <c r="B1561" s="140"/>
      <c r="C1561" s="139"/>
      <c r="D1561" s="139"/>
      <c r="E1561" s="141"/>
      <c r="F1561" s="141"/>
      <c r="G1561" s="141"/>
      <c r="H1561" s="141"/>
      <c r="I1561" s="141"/>
      <c r="J1561" s="65"/>
      <c r="K1561" s="142"/>
      <c r="L1561" s="142"/>
      <c r="M1561" s="142"/>
      <c r="N1561" s="139"/>
      <c r="O1561" s="139"/>
      <c r="P1561" s="139"/>
      <c r="Q1561" s="140"/>
      <c r="R1561" s="23"/>
      <c r="Y1561" s="31"/>
      <c r="Z1561" s="31"/>
      <c r="AC1561" s="31"/>
    </row>
    <row r="1562" spans="1:29" s="24" customFormat="1" ht="30" customHeight="1" x14ac:dyDescent="0.2">
      <c r="A1562" s="139"/>
      <c r="B1562" s="140"/>
      <c r="C1562" s="139"/>
      <c r="D1562" s="139"/>
      <c r="E1562" s="141"/>
      <c r="F1562" s="141"/>
      <c r="G1562" s="141"/>
      <c r="H1562" s="141"/>
      <c r="I1562" s="141"/>
      <c r="J1562" s="65"/>
      <c r="K1562" s="142"/>
      <c r="L1562" s="142"/>
      <c r="M1562" s="142"/>
      <c r="N1562" s="139"/>
      <c r="O1562" s="139"/>
      <c r="P1562" s="139"/>
      <c r="Q1562" s="140"/>
      <c r="R1562" s="23"/>
      <c r="Y1562" s="31"/>
      <c r="Z1562" s="31"/>
      <c r="AC1562" s="31"/>
    </row>
    <row r="1563" spans="1:29" s="24" customFormat="1" ht="30" customHeight="1" x14ac:dyDescent="0.2">
      <c r="A1563" s="139"/>
      <c r="B1563" s="140"/>
      <c r="C1563" s="139"/>
      <c r="D1563" s="139"/>
      <c r="E1563" s="141"/>
      <c r="F1563" s="141"/>
      <c r="G1563" s="141"/>
      <c r="H1563" s="141"/>
      <c r="I1563" s="141"/>
      <c r="J1563" s="65"/>
      <c r="K1563" s="142"/>
      <c r="L1563" s="142"/>
      <c r="M1563" s="142"/>
      <c r="N1563" s="139"/>
      <c r="O1563" s="139"/>
      <c r="P1563" s="139"/>
      <c r="Q1563" s="140"/>
      <c r="R1563" s="23"/>
      <c r="Y1563" s="31"/>
      <c r="Z1563" s="31"/>
      <c r="AC1563" s="31"/>
    </row>
    <row r="1564" spans="1:29" s="24" customFormat="1" ht="30" customHeight="1" x14ac:dyDescent="0.2">
      <c r="A1564" s="139"/>
      <c r="B1564" s="140"/>
      <c r="C1564" s="139"/>
      <c r="D1564" s="139"/>
      <c r="E1564" s="141"/>
      <c r="F1564" s="141"/>
      <c r="G1564" s="141"/>
      <c r="H1564" s="141"/>
      <c r="I1564" s="141"/>
      <c r="J1564" s="65"/>
      <c r="K1564" s="142"/>
      <c r="L1564" s="142"/>
      <c r="M1564" s="142"/>
      <c r="N1564" s="139"/>
      <c r="O1564" s="139"/>
      <c r="P1564" s="139"/>
      <c r="Q1564" s="140"/>
      <c r="R1564" s="23"/>
      <c r="Y1564" s="31"/>
      <c r="Z1564" s="31"/>
      <c r="AC1564" s="31"/>
    </row>
    <row r="1565" spans="1:29" s="24" customFormat="1" ht="30" customHeight="1" x14ac:dyDescent="0.2">
      <c r="A1565" s="139"/>
      <c r="B1565" s="140"/>
      <c r="C1565" s="139"/>
      <c r="D1565" s="139"/>
      <c r="E1565" s="141"/>
      <c r="F1565" s="141"/>
      <c r="G1565" s="141"/>
      <c r="H1565" s="141"/>
      <c r="I1565" s="141"/>
      <c r="J1565" s="65"/>
      <c r="K1565" s="142"/>
      <c r="L1565" s="142"/>
      <c r="M1565" s="142"/>
      <c r="N1565" s="139"/>
      <c r="O1565" s="139"/>
      <c r="P1565" s="139"/>
      <c r="Q1565" s="140"/>
      <c r="R1565" s="23"/>
      <c r="Y1565" s="31"/>
      <c r="Z1565" s="31"/>
      <c r="AC1565" s="31"/>
    </row>
    <row r="1566" spans="1:29" s="24" customFormat="1" ht="30" customHeight="1" x14ac:dyDescent="0.2">
      <c r="A1566" s="139"/>
      <c r="B1566" s="140"/>
      <c r="C1566" s="139"/>
      <c r="D1566" s="139"/>
      <c r="E1566" s="141"/>
      <c r="F1566" s="141"/>
      <c r="G1566" s="141"/>
      <c r="H1566" s="141"/>
      <c r="I1566" s="141"/>
      <c r="J1566" s="65"/>
      <c r="K1566" s="142"/>
      <c r="L1566" s="142"/>
      <c r="M1566" s="142"/>
      <c r="N1566" s="139"/>
      <c r="O1566" s="139"/>
      <c r="P1566" s="139"/>
      <c r="Q1566" s="140"/>
      <c r="R1566" s="23"/>
      <c r="Y1566" s="31"/>
      <c r="Z1566" s="31"/>
      <c r="AC1566" s="31"/>
    </row>
    <row r="1567" spans="1:29" s="24" customFormat="1" ht="30" customHeight="1" x14ac:dyDescent="0.2">
      <c r="A1567" s="139"/>
      <c r="B1567" s="140"/>
      <c r="C1567" s="139"/>
      <c r="D1567" s="139"/>
      <c r="E1567" s="141"/>
      <c r="F1567" s="141"/>
      <c r="G1567" s="141"/>
      <c r="H1567" s="141"/>
      <c r="I1567" s="141"/>
      <c r="J1567" s="65"/>
      <c r="K1567" s="142"/>
      <c r="L1567" s="142"/>
      <c r="M1567" s="142"/>
      <c r="N1567" s="139"/>
      <c r="O1567" s="139"/>
      <c r="P1567" s="139"/>
      <c r="Q1567" s="140"/>
      <c r="R1567" s="23"/>
      <c r="Y1567" s="31"/>
      <c r="Z1567" s="31"/>
      <c r="AC1567" s="31"/>
    </row>
    <row r="1568" spans="1:29" s="24" customFormat="1" ht="30" customHeight="1" x14ac:dyDescent="0.2">
      <c r="A1568" s="139"/>
      <c r="B1568" s="140"/>
      <c r="C1568" s="139"/>
      <c r="D1568" s="139"/>
      <c r="E1568" s="141"/>
      <c r="F1568" s="141"/>
      <c r="G1568" s="141"/>
      <c r="H1568" s="141"/>
      <c r="I1568" s="141"/>
      <c r="J1568" s="65"/>
      <c r="K1568" s="142"/>
      <c r="L1568" s="142"/>
      <c r="M1568" s="142"/>
      <c r="N1568" s="139"/>
      <c r="O1568" s="139"/>
      <c r="P1568" s="139"/>
      <c r="Q1568" s="140"/>
      <c r="R1568" s="23"/>
      <c r="Y1568" s="31"/>
      <c r="Z1568" s="31"/>
      <c r="AC1568" s="31"/>
    </row>
    <row r="1569" spans="1:29" s="24" customFormat="1" ht="30" customHeight="1" x14ac:dyDescent="0.2">
      <c r="A1569" s="139"/>
      <c r="B1569" s="140"/>
      <c r="C1569" s="139"/>
      <c r="D1569" s="139"/>
      <c r="E1569" s="141"/>
      <c r="F1569" s="141"/>
      <c r="G1569" s="141"/>
      <c r="H1569" s="141"/>
      <c r="I1569" s="141"/>
      <c r="J1569" s="65"/>
      <c r="K1569" s="142"/>
      <c r="L1569" s="142"/>
      <c r="M1569" s="142"/>
      <c r="N1569" s="139"/>
      <c r="O1569" s="139"/>
      <c r="P1569" s="139"/>
      <c r="Q1569" s="140"/>
      <c r="R1569" s="23"/>
      <c r="Y1569" s="31"/>
      <c r="Z1569" s="31"/>
      <c r="AC1569" s="31"/>
    </row>
    <row r="1570" spans="1:29" s="24" customFormat="1" ht="30" customHeight="1" x14ac:dyDescent="0.2">
      <c r="A1570" s="139"/>
      <c r="B1570" s="140"/>
      <c r="C1570" s="139"/>
      <c r="D1570" s="139"/>
      <c r="E1570" s="141"/>
      <c r="F1570" s="141"/>
      <c r="G1570" s="141"/>
      <c r="H1570" s="141"/>
      <c r="I1570" s="141"/>
      <c r="J1570" s="65"/>
      <c r="K1570" s="142"/>
      <c r="L1570" s="142"/>
      <c r="M1570" s="142"/>
      <c r="N1570" s="139"/>
      <c r="O1570" s="139"/>
      <c r="P1570" s="139"/>
      <c r="Q1570" s="140"/>
      <c r="R1570" s="23"/>
      <c r="Y1570" s="31"/>
      <c r="Z1570" s="31"/>
      <c r="AC1570" s="31"/>
    </row>
    <row r="1571" spans="1:29" s="24" customFormat="1" ht="30" customHeight="1" x14ac:dyDescent="0.2">
      <c r="A1571" s="139"/>
      <c r="B1571" s="140"/>
      <c r="C1571" s="139"/>
      <c r="D1571" s="139"/>
      <c r="E1571" s="141"/>
      <c r="F1571" s="141"/>
      <c r="G1571" s="141"/>
      <c r="H1571" s="141"/>
      <c r="I1571" s="141"/>
      <c r="J1571" s="65"/>
      <c r="K1571" s="142"/>
      <c r="L1571" s="142"/>
      <c r="M1571" s="142"/>
      <c r="N1571" s="139"/>
      <c r="O1571" s="139"/>
      <c r="P1571" s="139"/>
      <c r="Q1571" s="140"/>
      <c r="R1571" s="23"/>
      <c r="Y1571" s="31"/>
      <c r="Z1571" s="31"/>
      <c r="AC1571" s="31"/>
    </row>
    <row r="1572" spans="1:29" s="24" customFormat="1" ht="30" customHeight="1" x14ac:dyDescent="0.2">
      <c r="A1572" s="139"/>
      <c r="B1572" s="140"/>
      <c r="C1572" s="139"/>
      <c r="D1572" s="139"/>
      <c r="E1572" s="141"/>
      <c r="F1572" s="141"/>
      <c r="G1572" s="141"/>
      <c r="H1572" s="141"/>
      <c r="I1572" s="141"/>
      <c r="J1572" s="65"/>
      <c r="K1572" s="142"/>
      <c r="L1572" s="142"/>
      <c r="M1572" s="142"/>
      <c r="N1572" s="139"/>
      <c r="O1572" s="139"/>
      <c r="P1572" s="139"/>
      <c r="Q1572" s="140"/>
      <c r="R1572" s="23"/>
      <c r="Y1572" s="31"/>
      <c r="Z1572" s="31"/>
      <c r="AC1572" s="31"/>
    </row>
    <row r="1573" spans="1:29" s="24" customFormat="1" ht="30" customHeight="1" x14ac:dyDescent="0.2">
      <c r="A1573" s="139"/>
      <c r="B1573" s="140"/>
      <c r="C1573" s="139"/>
      <c r="D1573" s="139"/>
      <c r="E1573" s="141"/>
      <c r="F1573" s="141"/>
      <c r="G1573" s="141"/>
      <c r="H1573" s="141"/>
      <c r="I1573" s="141"/>
      <c r="J1573" s="65"/>
      <c r="K1573" s="142"/>
      <c r="L1573" s="142"/>
      <c r="M1573" s="142"/>
      <c r="N1573" s="139"/>
      <c r="O1573" s="139"/>
      <c r="P1573" s="139"/>
      <c r="Q1573" s="140"/>
      <c r="R1573" s="23"/>
      <c r="Y1573" s="31"/>
      <c r="Z1573" s="31"/>
      <c r="AC1573" s="31"/>
    </row>
    <row r="1574" spans="1:29" s="24" customFormat="1" ht="30" customHeight="1" x14ac:dyDescent="0.2">
      <c r="A1574" s="139"/>
      <c r="B1574" s="140"/>
      <c r="C1574" s="139"/>
      <c r="D1574" s="139"/>
      <c r="E1574" s="141"/>
      <c r="F1574" s="141"/>
      <c r="G1574" s="141"/>
      <c r="H1574" s="141"/>
      <c r="I1574" s="141"/>
      <c r="J1574" s="65"/>
      <c r="K1574" s="142"/>
      <c r="L1574" s="142"/>
      <c r="M1574" s="142"/>
      <c r="N1574" s="139"/>
      <c r="O1574" s="139"/>
      <c r="P1574" s="139"/>
      <c r="Q1574" s="140"/>
      <c r="R1574" s="23"/>
      <c r="Y1574" s="31"/>
      <c r="Z1574" s="31"/>
      <c r="AC1574" s="31"/>
    </row>
    <row r="1575" spans="1:29" s="24" customFormat="1" ht="30" customHeight="1" x14ac:dyDescent="0.2">
      <c r="A1575" s="139"/>
      <c r="B1575" s="140"/>
      <c r="C1575" s="139"/>
      <c r="D1575" s="139"/>
      <c r="E1575" s="141"/>
      <c r="F1575" s="141"/>
      <c r="G1575" s="141"/>
      <c r="H1575" s="141"/>
      <c r="I1575" s="141"/>
      <c r="J1575" s="65"/>
      <c r="K1575" s="142"/>
      <c r="L1575" s="142"/>
      <c r="M1575" s="142"/>
      <c r="N1575" s="139"/>
      <c r="O1575" s="139"/>
      <c r="P1575" s="139"/>
      <c r="Q1575" s="140"/>
      <c r="R1575" s="23"/>
      <c r="Y1575" s="31"/>
      <c r="Z1575" s="31"/>
      <c r="AC1575" s="31"/>
    </row>
    <row r="1576" spans="1:29" s="24" customFormat="1" ht="30" customHeight="1" x14ac:dyDescent="0.2">
      <c r="A1576" s="139"/>
      <c r="B1576" s="140"/>
      <c r="C1576" s="139"/>
      <c r="D1576" s="139"/>
      <c r="E1576" s="141"/>
      <c r="F1576" s="141"/>
      <c r="G1576" s="141"/>
      <c r="H1576" s="141"/>
      <c r="I1576" s="141"/>
      <c r="J1576" s="65"/>
      <c r="K1576" s="142"/>
      <c r="L1576" s="142"/>
      <c r="M1576" s="142"/>
      <c r="N1576" s="139"/>
      <c r="O1576" s="139"/>
      <c r="P1576" s="139"/>
      <c r="Q1576" s="140"/>
      <c r="R1576" s="23"/>
      <c r="Y1576" s="31"/>
      <c r="Z1576" s="31"/>
      <c r="AC1576" s="31"/>
    </row>
    <row r="1577" spans="1:29" s="24" customFormat="1" ht="30" customHeight="1" x14ac:dyDescent="0.2">
      <c r="A1577" s="139"/>
      <c r="B1577" s="140"/>
      <c r="C1577" s="139"/>
      <c r="D1577" s="139"/>
      <c r="E1577" s="141"/>
      <c r="F1577" s="141"/>
      <c r="G1577" s="141"/>
      <c r="H1577" s="141"/>
      <c r="I1577" s="141"/>
      <c r="J1577" s="65"/>
      <c r="K1577" s="142"/>
      <c r="L1577" s="142"/>
      <c r="M1577" s="142"/>
      <c r="N1577" s="139"/>
      <c r="O1577" s="139"/>
      <c r="P1577" s="139"/>
      <c r="Q1577" s="140"/>
      <c r="R1577" s="23"/>
      <c r="Y1577" s="31"/>
      <c r="Z1577" s="31"/>
      <c r="AC1577" s="31"/>
    </row>
    <row r="1578" spans="1:29" s="24" customFormat="1" ht="30" customHeight="1" x14ac:dyDescent="0.2">
      <c r="A1578" s="139"/>
      <c r="B1578" s="140"/>
      <c r="C1578" s="139"/>
      <c r="D1578" s="139"/>
      <c r="E1578" s="141"/>
      <c r="F1578" s="141"/>
      <c r="G1578" s="141"/>
      <c r="H1578" s="141"/>
      <c r="I1578" s="141"/>
      <c r="J1578" s="65"/>
      <c r="K1578" s="142"/>
      <c r="L1578" s="142"/>
      <c r="M1578" s="142"/>
      <c r="N1578" s="139"/>
      <c r="O1578" s="139"/>
      <c r="P1578" s="139"/>
      <c r="Q1578" s="140"/>
      <c r="R1578" s="23"/>
      <c r="Y1578" s="31"/>
      <c r="Z1578" s="31"/>
      <c r="AC1578" s="31"/>
    </row>
    <row r="1579" spans="1:29" s="24" customFormat="1" ht="30" customHeight="1" x14ac:dyDescent="0.2">
      <c r="A1579" s="139"/>
      <c r="B1579" s="140"/>
      <c r="C1579" s="139"/>
      <c r="D1579" s="139"/>
      <c r="E1579" s="141"/>
      <c r="F1579" s="141"/>
      <c r="G1579" s="141"/>
      <c r="H1579" s="141"/>
      <c r="I1579" s="141"/>
      <c r="J1579" s="65"/>
      <c r="K1579" s="142"/>
      <c r="L1579" s="142"/>
      <c r="M1579" s="142"/>
      <c r="N1579" s="139"/>
      <c r="O1579" s="139"/>
      <c r="P1579" s="139"/>
      <c r="Q1579" s="140"/>
      <c r="R1579" s="23"/>
      <c r="Y1579" s="31"/>
      <c r="Z1579" s="31"/>
      <c r="AC1579" s="31"/>
    </row>
    <row r="1580" spans="1:29" s="24" customFormat="1" ht="30" customHeight="1" x14ac:dyDescent="0.2">
      <c r="A1580" s="139"/>
      <c r="B1580" s="140"/>
      <c r="C1580" s="139"/>
      <c r="D1580" s="139"/>
      <c r="E1580" s="141"/>
      <c r="F1580" s="141"/>
      <c r="G1580" s="141"/>
      <c r="H1580" s="141"/>
      <c r="I1580" s="141"/>
      <c r="J1580" s="65"/>
      <c r="K1580" s="142"/>
      <c r="L1580" s="142"/>
      <c r="M1580" s="142"/>
      <c r="N1580" s="139"/>
      <c r="O1580" s="139"/>
      <c r="P1580" s="139"/>
      <c r="Q1580" s="140"/>
      <c r="R1580" s="23"/>
      <c r="Y1580" s="31"/>
      <c r="Z1580" s="31"/>
      <c r="AC1580" s="31"/>
    </row>
    <row r="1581" spans="1:29" s="24" customFormat="1" ht="30" customHeight="1" x14ac:dyDescent="0.2">
      <c r="A1581" s="139"/>
      <c r="B1581" s="140"/>
      <c r="C1581" s="139"/>
      <c r="D1581" s="139"/>
      <c r="E1581" s="141"/>
      <c r="F1581" s="141"/>
      <c r="G1581" s="141"/>
      <c r="H1581" s="141"/>
      <c r="I1581" s="141"/>
      <c r="J1581" s="65"/>
      <c r="K1581" s="142"/>
      <c r="L1581" s="142"/>
      <c r="M1581" s="142"/>
      <c r="N1581" s="139"/>
      <c r="O1581" s="139"/>
      <c r="P1581" s="139"/>
      <c r="Q1581" s="140"/>
      <c r="R1581" s="23"/>
      <c r="Y1581" s="31"/>
      <c r="Z1581" s="31"/>
      <c r="AC1581" s="31"/>
    </row>
    <row r="1582" spans="1:29" s="24" customFormat="1" ht="30" customHeight="1" x14ac:dyDescent="0.2">
      <c r="A1582" s="139"/>
      <c r="B1582" s="140"/>
      <c r="C1582" s="139"/>
      <c r="D1582" s="139"/>
      <c r="E1582" s="141"/>
      <c r="F1582" s="141"/>
      <c r="G1582" s="141"/>
      <c r="H1582" s="141"/>
      <c r="I1582" s="141"/>
      <c r="J1582" s="65"/>
      <c r="K1582" s="142"/>
      <c r="L1582" s="142"/>
      <c r="M1582" s="142"/>
      <c r="N1582" s="139"/>
      <c r="O1582" s="139"/>
      <c r="P1582" s="139"/>
      <c r="Q1582" s="140"/>
      <c r="R1582" s="23"/>
      <c r="Y1582" s="31"/>
      <c r="Z1582" s="31"/>
      <c r="AC1582" s="31"/>
    </row>
    <row r="1583" spans="1:29" s="24" customFormat="1" ht="30" customHeight="1" x14ac:dyDescent="0.2">
      <c r="A1583" s="139"/>
      <c r="B1583" s="140"/>
      <c r="C1583" s="139"/>
      <c r="D1583" s="139"/>
      <c r="E1583" s="141"/>
      <c r="F1583" s="141"/>
      <c r="G1583" s="141"/>
      <c r="H1583" s="141"/>
      <c r="I1583" s="141"/>
      <c r="J1583" s="65"/>
      <c r="K1583" s="142"/>
      <c r="L1583" s="142"/>
      <c r="M1583" s="142"/>
      <c r="N1583" s="139"/>
      <c r="O1583" s="139"/>
      <c r="P1583" s="139"/>
      <c r="Q1583" s="140"/>
      <c r="R1583" s="23"/>
      <c r="Y1583" s="31"/>
      <c r="Z1583" s="31"/>
      <c r="AC1583" s="31"/>
    </row>
    <row r="1584" spans="1:29" s="24" customFormat="1" ht="30" customHeight="1" x14ac:dyDescent="0.2">
      <c r="A1584" s="139"/>
      <c r="B1584" s="140"/>
      <c r="C1584" s="139"/>
      <c r="D1584" s="139"/>
      <c r="E1584" s="141"/>
      <c r="F1584" s="141"/>
      <c r="G1584" s="141"/>
      <c r="H1584" s="141"/>
      <c r="I1584" s="141"/>
      <c r="J1584" s="65"/>
      <c r="K1584" s="142"/>
      <c r="L1584" s="142"/>
      <c r="M1584" s="142"/>
      <c r="N1584" s="139"/>
      <c r="O1584" s="139"/>
      <c r="P1584" s="139"/>
      <c r="Q1584" s="140"/>
      <c r="R1584" s="23"/>
      <c r="Y1584" s="31"/>
      <c r="Z1584" s="31"/>
      <c r="AC1584" s="31"/>
    </row>
    <row r="1585" spans="1:29" s="24" customFormat="1" ht="30" customHeight="1" x14ac:dyDescent="0.2">
      <c r="A1585" s="139"/>
      <c r="B1585" s="140"/>
      <c r="C1585" s="139"/>
      <c r="D1585" s="139"/>
      <c r="E1585" s="141"/>
      <c r="F1585" s="141"/>
      <c r="G1585" s="141"/>
      <c r="H1585" s="141"/>
      <c r="I1585" s="141"/>
      <c r="J1585" s="65"/>
      <c r="K1585" s="142"/>
      <c r="L1585" s="142"/>
      <c r="M1585" s="142"/>
      <c r="N1585" s="139"/>
      <c r="O1585" s="139"/>
      <c r="P1585" s="139"/>
      <c r="Q1585" s="140"/>
      <c r="R1585" s="23"/>
      <c r="Y1585" s="31"/>
      <c r="Z1585" s="31"/>
      <c r="AC1585" s="31"/>
    </row>
    <row r="1586" spans="1:29" s="24" customFormat="1" ht="30" customHeight="1" x14ac:dyDescent="0.2">
      <c r="A1586" s="139"/>
      <c r="B1586" s="140"/>
      <c r="C1586" s="139"/>
      <c r="D1586" s="139"/>
      <c r="E1586" s="141"/>
      <c r="F1586" s="141"/>
      <c r="G1586" s="141"/>
      <c r="H1586" s="141"/>
      <c r="I1586" s="141"/>
      <c r="J1586" s="65"/>
      <c r="K1586" s="142"/>
      <c r="L1586" s="142"/>
      <c r="M1586" s="142"/>
      <c r="N1586" s="139"/>
      <c r="O1586" s="139"/>
      <c r="P1586" s="139"/>
      <c r="Q1586" s="140"/>
      <c r="R1586" s="23"/>
      <c r="Y1586" s="31"/>
      <c r="Z1586" s="31"/>
      <c r="AC1586" s="31"/>
    </row>
    <row r="1587" spans="1:29" s="24" customFormat="1" ht="30" customHeight="1" x14ac:dyDescent="0.2">
      <c r="A1587" s="139"/>
      <c r="B1587" s="140"/>
      <c r="C1587" s="139"/>
      <c r="D1587" s="139"/>
      <c r="E1587" s="141"/>
      <c r="F1587" s="141"/>
      <c r="G1587" s="141"/>
      <c r="H1587" s="141"/>
      <c r="I1587" s="141"/>
      <c r="J1587" s="65"/>
      <c r="K1587" s="142"/>
      <c r="L1587" s="142"/>
      <c r="M1587" s="142"/>
      <c r="N1587" s="139"/>
      <c r="O1587" s="139"/>
      <c r="P1587" s="139"/>
      <c r="Q1587" s="140"/>
      <c r="R1587" s="23"/>
      <c r="Y1587" s="31"/>
      <c r="Z1587" s="31"/>
      <c r="AC1587" s="31"/>
    </row>
    <row r="1588" spans="1:29" s="24" customFormat="1" ht="30" customHeight="1" x14ac:dyDescent="0.2">
      <c r="A1588" s="139"/>
      <c r="B1588" s="140"/>
      <c r="C1588" s="139"/>
      <c r="D1588" s="139"/>
      <c r="E1588" s="141"/>
      <c r="F1588" s="141"/>
      <c r="G1588" s="141"/>
      <c r="H1588" s="141"/>
      <c r="I1588" s="141"/>
      <c r="J1588" s="65"/>
      <c r="K1588" s="142"/>
      <c r="L1588" s="142"/>
      <c r="M1588" s="142"/>
      <c r="N1588" s="139"/>
      <c r="O1588" s="139"/>
      <c r="P1588" s="139"/>
      <c r="Q1588" s="140"/>
      <c r="R1588" s="23"/>
      <c r="Y1588" s="31"/>
      <c r="Z1588" s="31"/>
      <c r="AC1588" s="31"/>
    </row>
    <row r="1589" spans="1:29" s="24" customFormat="1" ht="30" customHeight="1" x14ac:dyDescent="0.2">
      <c r="A1589" s="139"/>
      <c r="B1589" s="140"/>
      <c r="C1589" s="139"/>
      <c r="D1589" s="139"/>
      <c r="E1589" s="141"/>
      <c r="F1589" s="141"/>
      <c r="G1589" s="141"/>
      <c r="H1589" s="141"/>
      <c r="I1589" s="141"/>
      <c r="J1589" s="65"/>
      <c r="K1589" s="142"/>
      <c r="L1589" s="142"/>
      <c r="M1589" s="142"/>
      <c r="N1589" s="139"/>
      <c r="O1589" s="139"/>
      <c r="P1589" s="139"/>
      <c r="Q1589" s="140"/>
      <c r="R1589" s="23"/>
      <c r="Y1589" s="31"/>
      <c r="Z1589" s="31"/>
      <c r="AC1589" s="31"/>
    </row>
    <row r="1590" spans="1:29" s="24" customFormat="1" ht="30" customHeight="1" x14ac:dyDescent="0.2">
      <c r="A1590" s="139"/>
      <c r="B1590" s="140"/>
      <c r="C1590" s="139"/>
      <c r="D1590" s="139"/>
      <c r="E1590" s="141"/>
      <c r="F1590" s="141"/>
      <c r="G1590" s="141"/>
      <c r="H1590" s="141"/>
      <c r="I1590" s="141"/>
      <c r="J1590" s="65"/>
      <c r="K1590" s="142"/>
      <c r="L1590" s="142"/>
      <c r="M1590" s="142"/>
      <c r="N1590" s="139"/>
      <c r="O1590" s="139"/>
      <c r="P1590" s="139"/>
      <c r="Q1590" s="140"/>
      <c r="R1590" s="23"/>
      <c r="Y1590" s="31"/>
      <c r="Z1590" s="31"/>
      <c r="AC1590" s="31"/>
    </row>
    <row r="1591" spans="1:29" s="24" customFormat="1" ht="30" customHeight="1" x14ac:dyDescent="0.2">
      <c r="A1591" s="139"/>
      <c r="B1591" s="140"/>
      <c r="C1591" s="139"/>
      <c r="D1591" s="139"/>
      <c r="E1591" s="141"/>
      <c r="F1591" s="141"/>
      <c r="G1591" s="141"/>
      <c r="H1591" s="141"/>
      <c r="I1591" s="141"/>
      <c r="J1591" s="65"/>
      <c r="K1591" s="142"/>
      <c r="L1591" s="142"/>
      <c r="M1591" s="142"/>
      <c r="N1591" s="139"/>
      <c r="O1591" s="139"/>
      <c r="P1591" s="139"/>
      <c r="Q1591" s="140"/>
      <c r="R1591" s="23"/>
      <c r="Y1591" s="31"/>
      <c r="Z1591" s="31"/>
      <c r="AC1591" s="31"/>
    </row>
    <row r="1592" spans="1:29" s="24" customFormat="1" ht="30" customHeight="1" x14ac:dyDescent="0.2">
      <c r="A1592" s="139"/>
      <c r="B1592" s="140"/>
      <c r="C1592" s="139"/>
      <c r="D1592" s="139"/>
      <c r="E1592" s="141"/>
      <c r="F1592" s="141"/>
      <c r="G1592" s="141"/>
      <c r="H1592" s="141"/>
      <c r="I1592" s="141"/>
      <c r="J1592" s="65"/>
      <c r="K1592" s="142"/>
      <c r="L1592" s="142"/>
      <c r="M1592" s="142"/>
      <c r="N1592" s="139"/>
      <c r="O1592" s="139"/>
      <c r="P1592" s="139"/>
      <c r="Q1592" s="140"/>
      <c r="R1592" s="23"/>
      <c r="Y1592" s="31"/>
      <c r="Z1592" s="31"/>
      <c r="AC1592" s="31"/>
    </row>
    <row r="1593" spans="1:29" s="24" customFormat="1" ht="30" customHeight="1" x14ac:dyDescent="0.2">
      <c r="A1593" s="139"/>
      <c r="B1593" s="140"/>
      <c r="C1593" s="139"/>
      <c r="D1593" s="139"/>
      <c r="E1593" s="141"/>
      <c r="F1593" s="141"/>
      <c r="G1593" s="141"/>
      <c r="H1593" s="141"/>
      <c r="I1593" s="141"/>
      <c r="J1593" s="65"/>
      <c r="K1593" s="142"/>
      <c r="L1593" s="142"/>
      <c r="M1593" s="142"/>
      <c r="N1593" s="139"/>
      <c r="O1593" s="139"/>
      <c r="P1593" s="139"/>
      <c r="Q1593" s="140"/>
      <c r="R1593" s="23"/>
      <c r="Y1593" s="31"/>
      <c r="Z1593" s="31"/>
      <c r="AC1593" s="31"/>
    </row>
    <row r="1594" spans="1:29" s="24" customFormat="1" ht="30" customHeight="1" x14ac:dyDescent="0.2">
      <c r="A1594" s="139"/>
      <c r="B1594" s="140"/>
      <c r="C1594" s="139"/>
      <c r="D1594" s="139"/>
      <c r="E1594" s="141"/>
      <c r="F1594" s="141"/>
      <c r="G1594" s="141"/>
      <c r="H1594" s="141"/>
      <c r="I1594" s="141"/>
      <c r="J1594" s="65"/>
      <c r="K1594" s="142"/>
      <c r="L1594" s="142"/>
      <c r="M1594" s="142"/>
      <c r="N1594" s="139"/>
      <c r="O1594" s="139"/>
      <c r="P1594" s="139"/>
      <c r="Q1594" s="140"/>
      <c r="R1594" s="23"/>
      <c r="Y1594" s="31"/>
      <c r="Z1594" s="31"/>
      <c r="AC1594" s="31"/>
    </row>
    <row r="1595" spans="1:29" s="24" customFormat="1" ht="30" customHeight="1" x14ac:dyDescent="0.2">
      <c r="A1595" s="139"/>
      <c r="B1595" s="140"/>
      <c r="C1595" s="139"/>
      <c r="D1595" s="139"/>
      <c r="E1595" s="141"/>
      <c r="F1595" s="141"/>
      <c r="G1595" s="141"/>
      <c r="H1595" s="141"/>
      <c r="I1595" s="141"/>
      <c r="J1595" s="65"/>
      <c r="K1595" s="142"/>
      <c r="L1595" s="142"/>
      <c r="M1595" s="142"/>
      <c r="N1595" s="139"/>
      <c r="O1595" s="139"/>
      <c r="P1595" s="139"/>
      <c r="Q1595" s="140"/>
      <c r="R1595" s="23"/>
      <c r="Y1595" s="31"/>
      <c r="Z1595" s="31"/>
      <c r="AC1595" s="31"/>
    </row>
    <row r="1596" spans="1:29" s="24" customFormat="1" ht="30" customHeight="1" x14ac:dyDescent="0.2">
      <c r="A1596" s="139"/>
      <c r="B1596" s="140"/>
      <c r="C1596" s="139"/>
      <c r="D1596" s="139"/>
      <c r="E1596" s="141"/>
      <c r="F1596" s="141"/>
      <c r="G1596" s="141"/>
      <c r="H1596" s="141"/>
      <c r="I1596" s="141"/>
      <c r="J1596" s="65"/>
      <c r="K1596" s="142"/>
      <c r="L1596" s="142"/>
      <c r="M1596" s="142"/>
      <c r="N1596" s="139"/>
      <c r="O1596" s="139"/>
      <c r="P1596" s="139"/>
      <c r="Q1596" s="140"/>
      <c r="R1596" s="23"/>
      <c r="Y1596" s="31"/>
      <c r="Z1596" s="31"/>
      <c r="AC1596" s="31"/>
    </row>
    <row r="1597" spans="1:29" s="24" customFormat="1" ht="30" customHeight="1" x14ac:dyDescent="0.2">
      <c r="A1597" s="139"/>
      <c r="B1597" s="140"/>
      <c r="C1597" s="139"/>
      <c r="D1597" s="139"/>
      <c r="E1597" s="141"/>
      <c r="F1597" s="141"/>
      <c r="G1597" s="141"/>
      <c r="H1597" s="141"/>
      <c r="I1597" s="141"/>
      <c r="J1597" s="65"/>
      <c r="K1597" s="142"/>
      <c r="L1597" s="142"/>
      <c r="M1597" s="142"/>
      <c r="N1597" s="139"/>
      <c r="O1597" s="139"/>
      <c r="P1597" s="139"/>
      <c r="Q1597" s="140"/>
      <c r="R1597" s="23"/>
      <c r="Y1597" s="31"/>
      <c r="Z1597" s="31"/>
      <c r="AC1597" s="31"/>
    </row>
    <row r="1598" spans="1:29" s="24" customFormat="1" ht="30" customHeight="1" x14ac:dyDescent="0.2">
      <c r="A1598" s="139"/>
      <c r="B1598" s="140"/>
      <c r="C1598" s="139"/>
      <c r="D1598" s="139"/>
      <c r="E1598" s="141"/>
      <c r="F1598" s="141"/>
      <c r="G1598" s="141"/>
      <c r="H1598" s="141"/>
      <c r="I1598" s="141"/>
      <c r="J1598" s="65"/>
      <c r="K1598" s="142"/>
      <c r="L1598" s="142"/>
      <c r="M1598" s="142"/>
      <c r="N1598" s="139"/>
      <c r="O1598" s="139"/>
      <c r="P1598" s="139"/>
      <c r="Q1598" s="140"/>
      <c r="R1598" s="23"/>
      <c r="Y1598" s="31"/>
      <c r="Z1598" s="31"/>
      <c r="AC1598" s="31"/>
    </row>
    <row r="1599" spans="1:29" s="24" customFormat="1" ht="30" customHeight="1" x14ac:dyDescent="0.2">
      <c r="A1599" s="139"/>
      <c r="B1599" s="140"/>
      <c r="C1599" s="139"/>
      <c r="D1599" s="139"/>
      <c r="E1599" s="141"/>
      <c r="F1599" s="141"/>
      <c r="G1599" s="141"/>
      <c r="H1599" s="141"/>
      <c r="I1599" s="141"/>
      <c r="J1599" s="65"/>
      <c r="K1599" s="142"/>
      <c r="L1599" s="142"/>
      <c r="M1599" s="142"/>
      <c r="N1599" s="139"/>
      <c r="O1599" s="139"/>
      <c r="P1599" s="139"/>
      <c r="Q1599" s="140"/>
      <c r="R1599" s="23"/>
      <c r="Y1599" s="31"/>
      <c r="Z1599" s="31"/>
      <c r="AC1599" s="31"/>
    </row>
    <row r="1600" spans="1:29" s="24" customFormat="1" ht="30" customHeight="1" x14ac:dyDescent="0.2">
      <c r="A1600" s="139"/>
      <c r="B1600" s="140"/>
      <c r="C1600" s="139"/>
      <c r="D1600" s="139"/>
      <c r="E1600" s="141"/>
      <c r="F1600" s="141"/>
      <c r="G1600" s="141"/>
      <c r="H1600" s="141"/>
      <c r="I1600" s="141"/>
      <c r="J1600" s="65"/>
      <c r="K1600" s="142"/>
      <c r="L1600" s="142"/>
      <c r="M1600" s="142"/>
      <c r="N1600" s="139"/>
      <c r="O1600" s="139"/>
      <c r="P1600" s="139"/>
      <c r="Q1600" s="140"/>
      <c r="R1600" s="23"/>
      <c r="Y1600" s="31"/>
      <c r="Z1600" s="31"/>
      <c r="AC1600" s="31"/>
    </row>
    <row r="1601" spans="1:29" s="24" customFormat="1" ht="30" customHeight="1" x14ac:dyDescent="0.2">
      <c r="A1601" s="139"/>
      <c r="B1601" s="140"/>
      <c r="C1601" s="139"/>
      <c r="D1601" s="139"/>
      <c r="E1601" s="141"/>
      <c r="F1601" s="141"/>
      <c r="G1601" s="141"/>
      <c r="H1601" s="141"/>
      <c r="I1601" s="141"/>
      <c r="J1601" s="65"/>
      <c r="K1601" s="142"/>
      <c r="L1601" s="142"/>
      <c r="M1601" s="142"/>
      <c r="N1601" s="139"/>
      <c r="O1601" s="139"/>
      <c r="P1601" s="139"/>
      <c r="Q1601" s="140"/>
      <c r="R1601" s="23"/>
      <c r="Y1601" s="31"/>
      <c r="Z1601" s="31"/>
      <c r="AC1601" s="31"/>
    </row>
    <row r="1602" spans="1:29" s="24" customFormat="1" ht="30" customHeight="1" x14ac:dyDescent="0.2">
      <c r="A1602" s="139"/>
      <c r="B1602" s="140"/>
      <c r="C1602" s="139"/>
      <c r="D1602" s="139"/>
      <c r="E1602" s="141"/>
      <c r="F1602" s="141"/>
      <c r="G1602" s="141"/>
      <c r="H1602" s="141"/>
      <c r="I1602" s="141"/>
      <c r="J1602" s="65"/>
      <c r="K1602" s="142"/>
      <c r="L1602" s="142"/>
      <c r="M1602" s="142"/>
      <c r="N1602" s="139"/>
      <c r="O1602" s="139"/>
      <c r="P1602" s="139"/>
      <c r="Q1602" s="140"/>
      <c r="R1602" s="23"/>
      <c r="Y1602" s="31"/>
      <c r="Z1602" s="31"/>
      <c r="AC1602" s="31"/>
    </row>
    <row r="1603" spans="1:29" s="24" customFormat="1" ht="30" customHeight="1" x14ac:dyDescent="0.2">
      <c r="A1603" s="139"/>
      <c r="B1603" s="140"/>
      <c r="C1603" s="139"/>
      <c r="D1603" s="139"/>
      <c r="E1603" s="141"/>
      <c r="F1603" s="141"/>
      <c r="G1603" s="141"/>
      <c r="H1603" s="141"/>
      <c r="I1603" s="141"/>
      <c r="J1603" s="65"/>
      <c r="K1603" s="142"/>
      <c r="L1603" s="142"/>
      <c r="M1603" s="142"/>
      <c r="N1603" s="139"/>
      <c r="O1603" s="139"/>
      <c r="P1603" s="139"/>
      <c r="Q1603" s="140"/>
      <c r="R1603" s="23"/>
      <c r="Y1603" s="31"/>
      <c r="Z1603" s="31"/>
      <c r="AC1603" s="31"/>
    </row>
    <row r="1604" spans="1:29" s="24" customFormat="1" ht="30" customHeight="1" x14ac:dyDescent="0.2">
      <c r="A1604" s="139"/>
      <c r="B1604" s="140"/>
      <c r="C1604" s="139"/>
      <c r="D1604" s="139"/>
      <c r="E1604" s="141"/>
      <c r="F1604" s="141"/>
      <c r="G1604" s="141"/>
      <c r="H1604" s="141"/>
      <c r="I1604" s="141"/>
      <c r="J1604" s="65"/>
      <c r="K1604" s="142"/>
      <c r="L1604" s="142"/>
      <c r="M1604" s="142"/>
      <c r="N1604" s="139"/>
      <c r="O1604" s="139"/>
      <c r="P1604" s="139"/>
      <c r="Q1604" s="140"/>
      <c r="R1604" s="23"/>
      <c r="Y1604" s="31"/>
      <c r="Z1604" s="31"/>
      <c r="AC1604" s="31"/>
    </row>
    <row r="1605" spans="1:29" s="24" customFormat="1" ht="30" customHeight="1" x14ac:dyDescent="0.2">
      <c r="A1605" s="139"/>
      <c r="B1605" s="140"/>
      <c r="C1605" s="139"/>
      <c r="D1605" s="139"/>
      <c r="E1605" s="141"/>
      <c r="F1605" s="141"/>
      <c r="G1605" s="141"/>
      <c r="H1605" s="141"/>
      <c r="I1605" s="141"/>
      <c r="J1605" s="65"/>
      <c r="K1605" s="142"/>
      <c r="L1605" s="142"/>
      <c r="M1605" s="142"/>
      <c r="N1605" s="139"/>
      <c r="O1605" s="139"/>
      <c r="P1605" s="139"/>
      <c r="Q1605" s="140"/>
      <c r="R1605" s="23"/>
      <c r="Y1605" s="31"/>
      <c r="Z1605" s="31"/>
      <c r="AC1605" s="31"/>
    </row>
    <row r="1606" spans="1:29" s="24" customFormat="1" ht="30" customHeight="1" x14ac:dyDescent="0.2">
      <c r="A1606" s="139"/>
      <c r="B1606" s="140"/>
      <c r="C1606" s="139"/>
      <c r="D1606" s="139"/>
      <c r="E1606" s="141"/>
      <c r="F1606" s="141"/>
      <c r="G1606" s="141"/>
      <c r="H1606" s="141"/>
      <c r="I1606" s="141"/>
      <c r="J1606" s="65"/>
      <c r="K1606" s="142"/>
      <c r="L1606" s="142"/>
      <c r="M1606" s="142"/>
      <c r="N1606" s="139"/>
      <c r="O1606" s="139"/>
      <c r="P1606" s="139"/>
      <c r="Q1606" s="140"/>
      <c r="R1606" s="23"/>
      <c r="Y1606" s="31"/>
      <c r="Z1606" s="31"/>
      <c r="AC1606" s="31"/>
    </row>
    <row r="1607" spans="1:29" s="24" customFormat="1" ht="30" customHeight="1" x14ac:dyDescent="0.2">
      <c r="A1607" s="139"/>
      <c r="B1607" s="140"/>
      <c r="C1607" s="139"/>
      <c r="D1607" s="139"/>
      <c r="E1607" s="141"/>
      <c r="F1607" s="141"/>
      <c r="G1607" s="141"/>
      <c r="H1607" s="141"/>
      <c r="I1607" s="141"/>
      <c r="J1607" s="65"/>
      <c r="K1607" s="142"/>
      <c r="L1607" s="142"/>
      <c r="M1607" s="142"/>
      <c r="N1607" s="139"/>
      <c r="O1607" s="139"/>
      <c r="P1607" s="139"/>
      <c r="Q1607" s="140"/>
      <c r="R1607" s="23"/>
      <c r="Y1607" s="31"/>
      <c r="Z1607" s="31"/>
      <c r="AC1607" s="31"/>
    </row>
    <row r="1608" spans="1:29" s="24" customFormat="1" ht="30" customHeight="1" x14ac:dyDescent="0.2">
      <c r="A1608" s="139"/>
      <c r="B1608" s="140"/>
      <c r="C1608" s="139"/>
      <c r="D1608" s="139"/>
      <c r="E1608" s="141"/>
      <c r="F1608" s="141"/>
      <c r="G1608" s="141"/>
      <c r="H1608" s="141"/>
      <c r="I1608" s="141"/>
      <c r="J1608" s="65"/>
      <c r="K1608" s="142"/>
      <c r="L1608" s="142"/>
      <c r="M1608" s="142"/>
      <c r="N1608" s="139"/>
      <c r="O1608" s="139"/>
      <c r="P1608" s="139"/>
      <c r="Q1608" s="140"/>
      <c r="R1608" s="23"/>
      <c r="Y1608" s="31"/>
      <c r="Z1608" s="31"/>
      <c r="AC1608" s="31"/>
    </row>
    <row r="1609" spans="1:29" s="24" customFormat="1" ht="30" customHeight="1" x14ac:dyDescent="0.2">
      <c r="A1609" s="139"/>
      <c r="B1609" s="140"/>
      <c r="C1609" s="139"/>
      <c r="D1609" s="139"/>
      <c r="E1609" s="141"/>
      <c r="F1609" s="141"/>
      <c r="G1609" s="141"/>
      <c r="H1609" s="141"/>
      <c r="I1609" s="141"/>
      <c r="J1609" s="65"/>
      <c r="K1609" s="142"/>
      <c r="L1609" s="142"/>
      <c r="M1609" s="142"/>
      <c r="N1609" s="139"/>
      <c r="O1609" s="139"/>
      <c r="P1609" s="139"/>
      <c r="Q1609" s="140"/>
      <c r="R1609" s="23"/>
      <c r="Y1609" s="31"/>
      <c r="Z1609" s="31"/>
      <c r="AC1609" s="31"/>
    </row>
    <row r="1610" spans="1:29" s="24" customFormat="1" ht="30" customHeight="1" x14ac:dyDescent="0.2">
      <c r="A1610" s="139"/>
      <c r="B1610" s="140"/>
      <c r="C1610" s="139"/>
      <c r="D1610" s="139"/>
      <c r="E1610" s="141"/>
      <c r="F1610" s="141"/>
      <c r="G1610" s="141"/>
      <c r="H1610" s="141"/>
      <c r="I1610" s="141"/>
      <c r="J1610" s="65"/>
      <c r="K1610" s="142"/>
      <c r="L1610" s="142"/>
      <c r="M1610" s="142"/>
      <c r="N1610" s="139"/>
      <c r="O1610" s="139"/>
      <c r="P1610" s="139"/>
      <c r="Q1610" s="140"/>
      <c r="R1610" s="23"/>
      <c r="Y1610" s="31"/>
      <c r="Z1610" s="31"/>
      <c r="AC1610" s="31"/>
    </row>
    <row r="1611" spans="1:29" s="24" customFormat="1" ht="30" customHeight="1" x14ac:dyDescent="0.2">
      <c r="A1611" s="139"/>
      <c r="B1611" s="140"/>
      <c r="C1611" s="139"/>
      <c r="D1611" s="139"/>
      <c r="E1611" s="141"/>
      <c r="F1611" s="141"/>
      <c r="G1611" s="141"/>
      <c r="H1611" s="141"/>
      <c r="I1611" s="141"/>
      <c r="J1611" s="65"/>
      <c r="K1611" s="142"/>
      <c r="L1611" s="142"/>
      <c r="M1611" s="142"/>
      <c r="N1611" s="139"/>
      <c r="O1611" s="139"/>
      <c r="P1611" s="139"/>
      <c r="Q1611" s="140"/>
      <c r="R1611" s="23"/>
      <c r="Y1611" s="31"/>
      <c r="Z1611" s="31"/>
      <c r="AC1611" s="31"/>
    </row>
    <row r="1612" spans="1:29" s="24" customFormat="1" ht="30" customHeight="1" x14ac:dyDescent="0.2">
      <c r="A1612" s="139"/>
      <c r="B1612" s="140"/>
      <c r="C1612" s="139"/>
      <c r="D1612" s="139"/>
      <c r="E1612" s="141"/>
      <c r="F1612" s="141"/>
      <c r="G1612" s="141"/>
      <c r="H1612" s="141"/>
      <c r="I1612" s="141"/>
      <c r="J1612" s="65"/>
      <c r="K1612" s="142"/>
      <c r="L1612" s="142"/>
      <c r="M1612" s="142"/>
      <c r="N1612" s="139"/>
      <c r="O1612" s="139"/>
      <c r="P1612" s="139"/>
      <c r="Q1612" s="140"/>
      <c r="R1612" s="23"/>
      <c r="Y1612" s="31"/>
      <c r="Z1612" s="31"/>
      <c r="AC1612" s="31"/>
    </row>
    <row r="1613" spans="1:29" s="24" customFormat="1" ht="30" customHeight="1" x14ac:dyDescent="0.2">
      <c r="A1613" s="139"/>
      <c r="B1613" s="140"/>
      <c r="C1613" s="139"/>
      <c r="D1613" s="139"/>
      <c r="E1613" s="141"/>
      <c r="F1613" s="141"/>
      <c r="G1613" s="141"/>
      <c r="H1613" s="141"/>
      <c r="I1613" s="141"/>
      <c r="J1613" s="65"/>
      <c r="K1613" s="142"/>
      <c r="L1613" s="142"/>
      <c r="M1613" s="142"/>
      <c r="N1613" s="139"/>
      <c r="O1613" s="139"/>
      <c r="P1613" s="139"/>
      <c r="Q1613" s="140"/>
      <c r="R1613" s="23"/>
      <c r="Y1613" s="31"/>
      <c r="Z1613" s="31"/>
      <c r="AC1613" s="31"/>
    </row>
    <row r="1614" spans="1:29" s="24" customFormat="1" ht="30" customHeight="1" x14ac:dyDescent="0.2">
      <c r="A1614" s="139"/>
      <c r="B1614" s="140"/>
      <c r="C1614" s="139"/>
      <c r="D1614" s="139"/>
      <c r="E1614" s="141"/>
      <c r="F1614" s="141"/>
      <c r="G1614" s="141"/>
      <c r="H1614" s="141"/>
      <c r="I1614" s="141"/>
      <c r="J1614" s="65"/>
      <c r="K1614" s="142"/>
      <c r="L1614" s="142"/>
      <c r="M1614" s="142"/>
      <c r="N1614" s="139"/>
      <c r="O1614" s="139"/>
      <c r="P1614" s="139"/>
      <c r="Q1614" s="140"/>
      <c r="R1614" s="23"/>
      <c r="Y1614" s="31"/>
      <c r="Z1614" s="31"/>
      <c r="AC1614" s="31"/>
    </row>
    <row r="1615" spans="1:29" s="24" customFormat="1" ht="30" customHeight="1" x14ac:dyDescent="0.2">
      <c r="A1615" s="139"/>
      <c r="B1615" s="140"/>
      <c r="C1615" s="139"/>
      <c r="D1615" s="139"/>
      <c r="E1615" s="141"/>
      <c r="F1615" s="141"/>
      <c r="G1615" s="141"/>
      <c r="H1615" s="141"/>
      <c r="I1615" s="141"/>
      <c r="J1615" s="65"/>
      <c r="K1615" s="142"/>
      <c r="L1615" s="142"/>
      <c r="M1615" s="142"/>
      <c r="N1615" s="139"/>
      <c r="O1615" s="139"/>
      <c r="P1615" s="139"/>
      <c r="Q1615" s="140"/>
      <c r="R1615" s="23"/>
      <c r="Y1615" s="31"/>
      <c r="Z1615" s="31"/>
      <c r="AC1615" s="31"/>
    </row>
    <row r="1616" spans="1:29" s="24" customFormat="1" ht="30" customHeight="1" x14ac:dyDescent="0.2">
      <c r="A1616" s="139"/>
      <c r="B1616" s="140"/>
      <c r="C1616" s="139"/>
      <c r="D1616" s="139"/>
      <c r="E1616" s="141"/>
      <c r="F1616" s="141"/>
      <c r="G1616" s="141"/>
      <c r="H1616" s="141"/>
      <c r="I1616" s="141"/>
      <c r="J1616" s="65"/>
      <c r="K1616" s="142"/>
      <c r="L1616" s="142"/>
      <c r="M1616" s="142"/>
      <c r="N1616" s="139"/>
      <c r="O1616" s="139"/>
      <c r="P1616" s="139"/>
      <c r="Q1616" s="140"/>
      <c r="R1616" s="23"/>
      <c r="Y1616" s="31"/>
      <c r="Z1616" s="31"/>
      <c r="AC1616" s="31"/>
    </row>
    <row r="1617" spans="1:29" s="24" customFormat="1" ht="30" customHeight="1" x14ac:dyDescent="0.2">
      <c r="A1617" s="139"/>
      <c r="B1617" s="140"/>
      <c r="C1617" s="139"/>
      <c r="D1617" s="139"/>
      <c r="E1617" s="141"/>
      <c r="F1617" s="141"/>
      <c r="G1617" s="141"/>
      <c r="H1617" s="141"/>
      <c r="I1617" s="141"/>
      <c r="J1617" s="65"/>
      <c r="K1617" s="142"/>
      <c r="L1617" s="142"/>
      <c r="M1617" s="142"/>
      <c r="N1617" s="139"/>
      <c r="O1617" s="139"/>
      <c r="P1617" s="139"/>
      <c r="Q1617" s="140"/>
      <c r="R1617" s="23"/>
      <c r="Y1617" s="31"/>
      <c r="Z1617" s="31"/>
      <c r="AC1617" s="31"/>
    </row>
    <row r="1618" spans="1:29" s="24" customFormat="1" ht="30" customHeight="1" x14ac:dyDescent="0.2">
      <c r="A1618" s="139"/>
      <c r="B1618" s="140"/>
      <c r="C1618" s="139"/>
      <c r="D1618" s="139"/>
      <c r="E1618" s="141"/>
      <c r="F1618" s="141"/>
      <c r="G1618" s="141"/>
      <c r="H1618" s="141"/>
      <c r="I1618" s="141"/>
      <c r="J1618" s="65"/>
      <c r="K1618" s="142"/>
      <c r="L1618" s="142"/>
      <c r="M1618" s="142"/>
      <c r="N1618" s="139"/>
      <c r="O1618" s="139"/>
      <c r="P1618" s="139"/>
      <c r="Q1618" s="140"/>
      <c r="R1618" s="23"/>
      <c r="Y1618" s="31"/>
      <c r="Z1618" s="31"/>
      <c r="AC1618" s="31"/>
    </row>
    <row r="1619" spans="1:29" s="24" customFormat="1" ht="30" customHeight="1" x14ac:dyDescent="0.2">
      <c r="A1619" s="139"/>
      <c r="B1619" s="140"/>
      <c r="C1619" s="139"/>
      <c r="D1619" s="139"/>
      <c r="E1619" s="141"/>
      <c r="F1619" s="141"/>
      <c r="G1619" s="141"/>
      <c r="H1619" s="141"/>
      <c r="I1619" s="141"/>
      <c r="J1619" s="65"/>
      <c r="K1619" s="142"/>
      <c r="L1619" s="142"/>
      <c r="M1619" s="142"/>
      <c r="N1619" s="139"/>
      <c r="O1619" s="139"/>
      <c r="P1619" s="139"/>
      <c r="Q1619" s="140"/>
      <c r="R1619" s="23"/>
      <c r="Y1619" s="31"/>
      <c r="Z1619" s="31"/>
      <c r="AC1619" s="31"/>
    </row>
    <row r="1620" spans="1:29" s="24" customFormat="1" ht="30" customHeight="1" x14ac:dyDescent="0.2">
      <c r="A1620" s="139"/>
      <c r="B1620" s="140"/>
      <c r="C1620" s="139"/>
      <c r="D1620" s="139"/>
      <c r="E1620" s="141"/>
      <c r="F1620" s="141"/>
      <c r="G1620" s="141"/>
      <c r="H1620" s="141"/>
      <c r="I1620" s="141"/>
      <c r="J1620" s="65"/>
      <c r="K1620" s="142"/>
      <c r="L1620" s="142"/>
      <c r="M1620" s="142"/>
      <c r="N1620" s="139"/>
      <c r="O1620" s="139"/>
      <c r="P1620" s="139"/>
      <c r="Q1620" s="140"/>
      <c r="R1620" s="23"/>
      <c r="Y1620" s="31"/>
      <c r="Z1620" s="31"/>
      <c r="AC1620" s="31"/>
    </row>
    <row r="1621" spans="1:29" s="24" customFormat="1" ht="30" customHeight="1" x14ac:dyDescent="0.2">
      <c r="A1621" s="139"/>
      <c r="B1621" s="140"/>
      <c r="C1621" s="139"/>
      <c r="D1621" s="139"/>
      <c r="E1621" s="141"/>
      <c r="F1621" s="141"/>
      <c r="G1621" s="141"/>
      <c r="H1621" s="141"/>
      <c r="I1621" s="141"/>
      <c r="J1621" s="65"/>
      <c r="K1621" s="142"/>
      <c r="L1621" s="142"/>
      <c r="M1621" s="142"/>
      <c r="N1621" s="139"/>
      <c r="O1621" s="139"/>
      <c r="P1621" s="139"/>
      <c r="Q1621" s="140"/>
      <c r="R1621" s="23"/>
      <c r="Y1621" s="31"/>
      <c r="Z1621" s="31"/>
      <c r="AC1621" s="31"/>
    </row>
    <row r="1622" spans="1:29" s="24" customFormat="1" ht="30" customHeight="1" x14ac:dyDescent="0.2">
      <c r="A1622" s="139"/>
      <c r="B1622" s="140"/>
      <c r="C1622" s="139"/>
      <c r="D1622" s="139"/>
      <c r="E1622" s="141"/>
      <c r="F1622" s="141"/>
      <c r="G1622" s="141"/>
      <c r="H1622" s="141"/>
      <c r="I1622" s="141"/>
      <c r="J1622" s="65"/>
      <c r="K1622" s="142"/>
      <c r="L1622" s="142"/>
      <c r="M1622" s="142"/>
      <c r="N1622" s="139"/>
      <c r="O1622" s="139"/>
      <c r="P1622" s="139"/>
      <c r="Q1622" s="140"/>
      <c r="R1622" s="23"/>
      <c r="Y1622" s="31"/>
      <c r="Z1622" s="31"/>
      <c r="AC1622" s="31"/>
    </row>
    <row r="1623" spans="1:29" s="24" customFormat="1" ht="30" customHeight="1" x14ac:dyDescent="0.2">
      <c r="A1623" s="139"/>
      <c r="B1623" s="140"/>
      <c r="C1623" s="139"/>
      <c r="D1623" s="139"/>
      <c r="E1623" s="141"/>
      <c r="F1623" s="141"/>
      <c r="G1623" s="141"/>
      <c r="H1623" s="141"/>
      <c r="I1623" s="141"/>
      <c r="J1623" s="65"/>
      <c r="K1623" s="142"/>
      <c r="L1623" s="142"/>
      <c r="M1623" s="142"/>
      <c r="N1623" s="139"/>
      <c r="O1623" s="139"/>
      <c r="P1623" s="139"/>
      <c r="Q1623" s="140"/>
      <c r="R1623" s="23"/>
      <c r="Y1623" s="31"/>
      <c r="Z1623" s="31"/>
      <c r="AC1623" s="31"/>
    </row>
    <row r="1624" spans="1:29" s="24" customFormat="1" ht="30" customHeight="1" x14ac:dyDescent="0.2">
      <c r="A1624" s="139"/>
      <c r="B1624" s="140"/>
      <c r="C1624" s="139"/>
      <c r="D1624" s="139"/>
      <c r="E1624" s="141"/>
      <c r="F1624" s="141"/>
      <c r="G1624" s="141"/>
      <c r="H1624" s="141"/>
      <c r="I1624" s="141"/>
      <c r="J1624" s="65"/>
      <c r="K1624" s="142"/>
      <c r="L1624" s="142"/>
      <c r="M1624" s="142"/>
      <c r="N1624" s="139"/>
      <c r="O1624" s="139"/>
      <c r="P1624" s="139"/>
      <c r="Q1624" s="140"/>
      <c r="R1624" s="23"/>
      <c r="Y1624" s="31"/>
      <c r="Z1624" s="31"/>
      <c r="AC1624" s="31"/>
    </row>
    <row r="1625" spans="1:29" s="24" customFormat="1" ht="30" customHeight="1" x14ac:dyDescent="0.2">
      <c r="A1625" s="139"/>
      <c r="B1625" s="140"/>
      <c r="C1625" s="139"/>
      <c r="D1625" s="139"/>
      <c r="E1625" s="141"/>
      <c r="F1625" s="141"/>
      <c r="G1625" s="141"/>
      <c r="H1625" s="141"/>
      <c r="I1625" s="141"/>
      <c r="J1625" s="65"/>
      <c r="K1625" s="142"/>
      <c r="L1625" s="142"/>
      <c r="M1625" s="142"/>
      <c r="N1625" s="139"/>
      <c r="O1625" s="139"/>
      <c r="P1625" s="139"/>
      <c r="Q1625" s="140"/>
      <c r="R1625" s="23"/>
      <c r="Y1625" s="31"/>
      <c r="Z1625" s="31"/>
      <c r="AC1625" s="31"/>
    </row>
    <row r="1626" spans="1:29" s="24" customFormat="1" ht="30" customHeight="1" x14ac:dyDescent="0.2">
      <c r="A1626" s="139"/>
      <c r="B1626" s="140"/>
      <c r="C1626" s="139"/>
      <c r="D1626" s="139"/>
      <c r="E1626" s="141"/>
      <c r="F1626" s="141"/>
      <c r="G1626" s="141"/>
      <c r="H1626" s="141"/>
      <c r="I1626" s="141"/>
      <c r="J1626" s="65"/>
      <c r="K1626" s="142"/>
      <c r="L1626" s="142"/>
      <c r="M1626" s="142"/>
      <c r="N1626" s="139"/>
      <c r="O1626" s="139"/>
      <c r="P1626" s="139"/>
      <c r="Q1626" s="140"/>
      <c r="R1626" s="23"/>
      <c r="Y1626" s="31"/>
      <c r="Z1626" s="31"/>
      <c r="AC1626" s="31"/>
    </row>
    <row r="1627" spans="1:29" s="24" customFormat="1" ht="30" customHeight="1" x14ac:dyDescent="0.2">
      <c r="A1627" s="139"/>
      <c r="B1627" s="140"/>
      <c r="C1627" s="139"/>
      <c r="D1627" s="139"/>
      <c r="E1627" s="141"/>
      <c r="F1627" s="141"/>
      <c r="G1627" s="141"/>
      <c r="H1627" s="141"/>
      <c r="I1627" s="141"/>
      <c r="J1627" s="65"/>
      <c r="K1627" s="142"/>
      <c r="L1627" s="142"/>
      <c r="M1627" s="142"/>
      <c r="N1627" s="139"/>
      <c r="O1627" s="139"/>
      <c r="P1627" s="139"/>
      <c r="Q1627" s="140"/>
      <c r="R1627" s="23"/>
      <c r="Y1627" s="31"/>
      <c r="Z1627" s="31"/>
      <c r="AC1627" s="31"/>
    </row>
    <row r="1628" spans="1:29" s="24" customFormat="1" ht="30" customHeight="1" x14ac:dyDescent="0.2">
      <c r="A1628" s="139"/>
      <c r="B1628" s="140"/>
      <c r="C1628" s="139"/>
      <c r="D1628" s="139"/>
      <c r="E1628" s="141"/>
      <c r="F1628" s="141"/>
      <c r="G1628" s="141"/>
      <c r="H1628" s="141"/>
      <c r="I1628" s="141"/>
      <c r="J1628" s="65"/>
      <c r="K1628" s="142"/>
      <c r="L1628" s="142"/>
      <c r="M1628" s="142"/>
      <c r="N1628" s="139"/>
      <c r="O1628" s="139"/>
      <c r="P1628" s="139"/>
      <c r="Q1628" s="140"/>
      <c r="R1628" s="23"/>
      <c r="Y1628" s="31"/>
      <c r="Z1628" s="31"/>
      <c r="AC1628" s="31"/>
    </row>
    <row r="1629" spans="1:29" s="24" customFormat="1" ht="30" customHeight="1" x14ac:dyDescent="0.2">
      <c r="A1629" s="139"/>
      <c r="B1629" s="140"/>
      <c r="C1629" s="139"/>
      <c r="D1629" s="139"/>
      <c r="E1629" s="141"/>
      <c r="F1629" s="141"/>
      <c r="G1629" s="141"/>
      <c r="H1629" s="141"/>
      <c r="I1629" s="141"/>
      <c r="J1629" s="65"/>
      <c r="K1629" s="142"/>
      <c r="L1629" s="142"/>
      <c r="M1629" s="142"/>
      <c r="N1629" s="139"/>
      <c r="O1629" s="139"/>
      <c r="P1629" s="139"/>
      <c r="Q1629" s="140"/>
      <c r="R1629" s="23"/>
      <c r="Y1629" s="31"/>
      <c r="Z1629" s="31"/>
      <c r="AC1629" s="31"/>
    </row>
    <row r="1630" spans="1:29" s="24" customFormat="1" ht="30" customHeight="1" x14ac:dyDescent="0.2">
      <c r="A1630" s="139"/>
      <c r="B1630" s="140"/>
      <c r="C1630" s="139"/>
      <c r="D1630" s="139"/>
      <c r="E1630" s="141"/>
      <c r="F1630" s="141"/>
      <c r="G1630" s="141"/>
      <c r="H1630" s="141"/>
      <c r="I1630" s="141"/>
      <c r="J1630" s="65"/>
      <c r="K1630" s="142"/>
      <c r="L1630" s="142"/>
      <c r="M1630" s="142"/>
      <c r="N1630" s="139"/>
      <c r="O1630" s="139"/>
      <c r="P1630" s="139"/>
      <c r="Q1630" s="140"/>
      <c r="R1630" s="23"/>
      <c r="Y1630" s="31"/>
      <c r="Z1630" s="31"/>
      <c r="AC1630" s="31"/>
    </row>
    <row r="1631" spans="1:29" s="24" customFormat="1" ht="30" customHeight="1" x14ac:dyDescent="0.2">
      <c r="A1631" s="139"/>
      <c r="B1631" s="140"/>
      <c r="C1631" s="139"/>
      <c r="D1631" s="139"/>
      <c r="E1631" s="141"/>
      <c r="F1631" s="141"/>
      <c r="G1631" s="141"/>
      <c r="H1631" s="141"/>
      <c r="I1631" s="141"/>
      <c r="J1631" s="65"/>
      <c r="K1631" s="142"/>
      <c r="L1631" s="142"/>
      <c r="M1631" s="142"/>
      <c r="N1631" s="139"/>
      <c r="O1631" s="139"/>
      <c r="P1631" s="139"/>
      <c r="Q1631" s="140"/>
      <c r="R1631" s="23"/>
      <c r="Y1631" s="31"/>
      <c r="Z1631" s="31"/>
      <c r="AC1631" s="31"/>
    </row>
    <row r="1632" spans="1:29" s="24" customFormat="1" ht="30" customHeight="1" x14ac:dyDescent="0.2">
      <c r="A1632" s="139"/>
      <c r="B1632" s="140"/>
      <c r="C1632" s="139"/>
      <c r="D1632" s="139"/>
      <c r="E1632" s="141"/>
      <c r="F1632" s="141"/>
      <c r="G1632" s="141"/>
      <c r="H1632" s="141"/>
      <c r="I1632" s="141"/>
      <c r="J1632" s="65"/>
      <c r="K1632" s="142"/>
      <c r="L1632" s="142"/>
      <c r="M1632" s="142"/>
      <c r="N1632" s="139"/>
      <c r="O1632" s="139"/>
      <c r="P1632" s="139"/>
      <c r="Q1632" s="140"/>
      <c r="R1632" s="23"/>
      <c r="Y1632" s="31"/>
      <c r="Z1632" s="31"/>
      <c r="AC1632" s="31"/>
    </row>
    <row r="1633" spans="1:29" s="24" customFormat="1" ht="30" customHeight="1" x14ac:dyDescent="0.2">
      <c r="A1633" s="139"/>
      <c r="B1633" s="140"/>
      <c r="C1633" s="139"/>
      <c r="D1633" s="139"/>
      <c r="E1633" s="141"/>
      <c r="F1633" s="141"/>
      <c r="G1633" s="141"/>
      <c r="H1633" s="141"/>
      <c r="I1633" s="141"/>
      <c r="J1633" s="65"/>
      <c r="K1633" s="142"/>
      <c r="L1633" s="142"/>
      <c r="M1633" s="142"/>
      <c r="N1633" s="139"/>
      <c r="O1633" s="139"/>
      <c r="P1633" s="139"/>
      <c r="Q1633" s="140"/>
      <c r="R1633" s="23"/>
      <c r="Y1633" s="31"/>
      <c r="Z1633" s="31"/>
      <c r="AC1633" s="31"/>
    </row>
    <row r="1634" spans="1:29" s="24" customFormat="1" ht="30" customHeight="1" x14ac:dyDescent="0.2">
      <c r="A1634" s="139"/>
      <c r="B1634" s="140"/>
      <c r="C1634" s="139"/>
      <c r="D1634" s="139"/>
      <c r="E1634" s="141"/>
      <c r="F1634" s="141"/>
      <c r="G1634" s="141"/>
      <c r="H1634" s="141"/>
      <c r="I1634" s="141"/>
      <c r="J1634" s="65"/>
      <c r="K1634" s="142"/>
      <c r="L1634" s="142"/>
      <c r="M1634" s="142"/>
      <c r="N1634" s="139"/>
      <c r="O1634" s="139"/>
      <c r="P1634" s="139"/>
      <c r="Q1634" s="140"/>
      <c r="R1634" s="23"/>
      <c r="Y1634" s="31"/>
      <c r="Z1634" s="31"/>
      <c r="AC1634" s="31"/>
    </row>
    <row r="1635" spans="1:29" s="24" customFormat="1" ht="30" customHeight="1" x14ac:dyDescent="0.2">
      <c r="A1635" s="139"/>
      <c r="B1635" s="140"/>
      <c r="C1635" s="139"/>
      <c r="D1635" s="139"/>
      <c r="E1635" s="141"/>
      <c r="F1635" s="141"/>
      <c r="G1635" s="141"/>
      <c r="H1635" s="141"/>
      <c r="I1635" s="141"/>
      <c r="J1635" s="65"/>
      <c r="K1635" s="142"/>
      <c r="L1635" s="142"/>
      <c r="M1635" s="142"/>
      <c r="N1635" s="139"/>
      <c r="O1635" s="139"/>
      <c r="P1635" s="139"/>
      <c r="Q1635" s="140"/>
      <c r="R1635" s="23"/>
      <c r="Y1635" s="31"/>
      <c r="Z1635" s="31"/>
      <c r="AC1635" s="31"/>
    </row>
    <row r="1636" spans="1:29" s="24" customFormat="1" ht="30" customHeight="1" x14ac:dyDescent="0.2">
      <c r="A1636" s="139"/>
      <c r="B1636" s="140"/>
      <c r="C1636" s="139"/>
      <c r="D1636" s="139"/>
      <c r="E1636" s="141"/>
      <c r="F1636" s="141"/>
      <c r="G1636" s="141"/>
      <c r="H1636" s="141"/>
      <c r="I1636" s="141"/>
      <c r="J1636" s="65"/>
      <c r="K1636" s="142"/>
      <c r="L1636" s="142"/>
      <c r="M1636" s="142"/>
      <c r="N1636" s="139"/>
      <c r="O1636" s="139"/>
      <c r="P1636" s="139"/>
      <c r="Q1636" s="140"/>
      <c r="R1636" s="23"/>
      <c r="Y1636" s="31"/>
      <c r="Z1636" s="31"/>
      <c r="AC1636" s="31"/>
    </row>
    <row r="1637" spans="1:29" s="24" customFormat="1" ht="30" customHeight="1" x14ac:dyDescent="0.2">
      <c r="A1637" s="139"/>
      <c r="B1637" s="140"/>
      <c r="C1637" s="139"/>
      <c r="D1637" s="139"/>
      <c r="E1637" s="141"/>
      <c r="F1637" s="141"/>
      <c r="G1637" s="141"/>
      <c r="H1637" s="141"/>
      <c r="I1637" s="141"/>
      <c r="J1637" s="65"/>
      <c r="K1637" s="142"/>
      <c r="L1637" s="142"/>
      <c r="M1637" s="142"/>
      <c r="N1637" s="139"/>
      <c r="O1637" s="139"/>
      <c r="P1637" s="139"/>
      <c r="Q1637" s="140"/>
      <c r="R1637" s="23"/>
      <c r="Y1637" s="31"/>
      <c r="Z1637" s="31"/>
      <c r="AC1637" s="31"/>
    </row>
    <row r="1638" spans="1:29" s="24" customFormat="1" ht="30" customHeight="1" x14ac:dyDescent="0.2">
      <c r="A1638" s="139"/>
      <c r="B1638" s="140"/>
      <c r="C1638" s="139"/>
      <c r="D1638" s="139"/>
      <c r="E1638" s="141"/>
      <c r="F1638" s="141"/>
      <c r="G1638" s="141"/>
      <c r="H1638" s="141"/>
      <c r="I1638" s="141"/>
      <c r="J1638" s="65"/>
      <c r="K1638" s="142"/>
      <c r="L1638" s="142"/>
      <c r="M1638" s="142"/>
      <c r="N1638" s="139"/>
      <c r="O1638" s="139"/>
      <c r="P1638" s="139"/>
      <c r="Q1638" s="140"/>
      <c r="R1638" s="23"/>
      <c r="Y1638" s="31"/>
      <c r="Z1638" s="31"/>
      <c r="AC1638" s="31"/>
    </row>
    <row r="1639" spans="1:29" s="24" customFormat="1" ht="30" customHeight="1" x14ac:dyDescent="0.2">
      <c r="A1639" s="139"/>
      <c r="B1639" s="140"/>
      <c r="C1639" s="139"/>
      <c r="D1639" s="139"/>
      <c r="E1639" s="141"/>
      <c r="F1639" s="141"/>
      <c r="G1639" s="141"/>
      <c r="H1639" s="141"/>
      <c r="I1639" s="141"/>
      <c r="J1639" s="65"/>
      <c r="K1639" s="142"/>
      <c r="L1639" s="142"/>
      <c r="M1639" s="142"/>
      <c r="N1639" s="139"/>
      <c r="O1639" s="139"/>
      <c r="P1639" s="139"/>
      <c r="Q1639" s="140"/>
      <c r="R1639" s="23"/>
      <c r="Y1639" s="31"/>
      <c r="Z1639" s="31"/>
      <c r="AC1639" s="31"/>
    </row>
    <row r="1640" spans="1:29" s="24" customFormat="1" ht="30" customHeight="1" x14ac:dyDescent="0.2">
      <c r="A1640" s="139"/>
      <c r="B1640" s="140"/>
      <c r="C1640" s="139"/>
      <c r="D1640" s="139"/>
      <c r="E1640" s="141"/>
      <c r="F1640" s="141"/>
      <c r="G1640" s="141"/>
      <c r="H1640" s="141"/>
      <c r="I1640" s="141"/>
      <c r="J1640" s="65"/>
      <c r="K1640" s="142"/>
      <c r="L1640" s="142"/>
      <c r="M1640" s="142"/>
      <c r="N1640" s="139"/>
      <c r="O1640" s="139"/>
      <c r="P1640" s="139"/>
      <c r="Q1640" s="140"/>
      <c r="R1640" s="23"/>
      <c r="Y1640" s="31"/>
      <c r="Z1640" s="31"/>
      <c r="AC1640" s="31"/>
    </row>
    <row r="1641" spans="1:29" s="24" customFormat="1" ht="30" customHeight="1" x14ac:dyDescent="0.2">
      <c r="A1641" s="139"/>
      <c r="B1641" s="140"/>
      <c r="C1641" s="139"/>
      <c r="D1641" s="139"/>
      <c r="E1641" s="141"/>
      <c r="F1641" s="141"/>
      <c r="G1641" s="141"/>
      <c r="H1641" s="141"/>
      <c r="I1641" s="141"/>
      <c r="J1641" s="65"/>
      <c r="K1641" s="142"/>
      <c r="L1641" s="142"/>
      <c r="M1641" s="142"/>
      <c r="N1641" s="139"/>
      <c r="O1641" s="139"/>
      <c r="P1641" s="139"/>
      <c r="Q1641" s="140"/>
      <c r="R1641" s="23"/>
      <c r="Y1641" s="31"/>
      <c r="Z1641" s="31"/>
      <c r="AC1641" s="31"/>
    </row>
    <row r="1642" spans="1:29" s="24" customFormat="1" ht="30" customHeight="1" x14ac:dyDescent="0.2">
      <c r="A1642" s="139"/>
      <c r="B1642" s="140"/>
      <c r="C1642" s="139"/>
      <c r="D1642" s="139"/>
      <c r="E1642" s="141"/>
      <c r="F1642" s="141"/>
      <c r="G1642" s="141"/>
      <c r="H1642" s="141"/>
      <c r="I1642" s="141"/>
      <c r="J1642" s="65"/>
      <c r="K1642" s="142"/>
      <c r="L1642" s="142"/>
      <c r="M1642" s="142"/>
      <c r="N1642" s="139"/>
      <c r="O1642" s="139"/>
      <c r="P1642" s="139"/>
      <c r="Q1642" s="140"/>
      <c r="R1642" s="23"/>
      <c r="Y1642" s="31"/>
      <c r="Z1642" s="31"/>
      <c r="AC1642" s="31"/>
    </row>
    <row r="1643" spans="1:29" s="24" customFormat="1" ht="30" customHeight="1" x14ac:dyDescent="0.2">
      <c r="A1643" s="139"/>
      <c r="B1643" s="140"/>
      <c r="C1643" s="139"/>
      <c r="D1643" s="139"/>
      <c r="E1643" s="141"/>
      <c r="F1643" s="141"/>
      <c r="G1643" s="141"/>
      <c r="H1643" s="141"/>
      <c r="I1643" s="141"/>
      <c r="J1643" s="65"/>
      <c r="K1643" s="142"/>
      <c r="L1643" s="142"/>
      <c r="M1643" s="142"/>
      <c r="N1643" s="139"/>
      <c r="O1643" s="139"/>
      <c r="P1643" s="139"/>
      <c r="Q1643" s="140"/>
      <c r="R1643" s="23"/>
      <c r="Y1643" s="31"/>
      <c r="Z1643" s="31"/>
      <c r="AC1643" s="31"/>
    </row>
    <row r="1644" spans="1:29" s="24" customFormat="1" ht="30" customHeight="1" x14ac:dyDescent="0.2">
      <c r="A1644" s="139"/>
      <c r="B1644" s="140"/>
      <c r="C1644" s="139"/>
      <c r="D1644" s="139"/>
      <c r="E1644" s="141"/>
      <c r="F1644" s="141"/>
      <c r="G1644" s="141"/>
      <c r="H1644" s="141"/>
      <c r="I1644" s="141"/>
      <c r="J1644" s="65"/>
      <c r="K1644" s="142"/>
      <c r="L1644" s="142"/>
      <c r="M1644" s="142"/>
      <c r="N1644" s="139"/>
      <c r="O1644" s="139"/>
      <c r="P1644" s="139"/>
      <c r="Q1644" s="140"/>
      <c r="R1644" s="23"/>
      <c r="Y1644" s="31"/>
      <c r="Z1644" s="31"/>
      <c r="AC1644" s="31"/>
    </row>
    <row r="1645" spans="1:29" s="24" customFormat="1" ht="30" customHeight="1" x14ac:dyDescent="0.2">
      <c r="A1645" s="139"/>
      <c r="B1645" s="140"/>
      <c r="C1645" s="139"/>
      <c r="D1645" s="139"/>
      <c r="E1645" s="141"/>
      <c r="F1645" s="141"/>
      <c r="G1645" s="141"/>
      <c r="H1645" s="141"/>
      <c r="I1645" s="141"/>
      <c r="J1645" s="65"/>
      <c r="K1645" s="142"/>
      <c r="L1645" s="142"/>
      <c r="M1645" s="142"/>
      <c r="N1645" s="139"/>
      <c r="O1645" s="139"/>
      <c r="P1645" s="139"/>
      <c r="Q1645" s="140"/>
      <c r="R1645" s="23"/>
      <c r="Y1645" s="31"/>
      <c r="Z1645" s="31"/>
      <c r="AC1645" s="31"/>
    </row>
    <row r="1646" spans="1:29" s="24" customFormat="1" ht="30" customHeight="1" x14ac:dyDescent="0.2">
      <c r="A1646" s="139"/>
      <c r="B1646" s="140"/>
      <c r="C1646" s="139"/>
      <c r="D1646" s="139"/>
      <c r="E1646" s="141"/>
      <c r="F1646" s="141"/>
      <c r="G1646" s="141"/>
      <c r="H1646" s="141"/>
      <c r="I1646" s="141"/>
      <c r="J1646" s="65"/>
      <c r="K1646" s="142"/>
      <c r="L1646" s="142"/>
      <c r="M1646" s="142"/>
      <c r="N1646" s="139"/>
      <c r="O1646" s="139"/>
      <c r="P1646" s="139"/>
      <c r="Q1646" s="140"/>
      <c r="R1646" s="23"/>
      <c r="Y1646" s="31"/>
      <c r="Z1646" s="31"/>
      <c r="AC1646" s="31"/>
    </row>
    <row r="1647" spans="1:29" s="24" customFormat="1" ht="30" customHeight="1" x14ac:dyDescent="0.2">
      <c r="A1647" s="139"/>
      <c r="B1647" s="140"/>
      <c r="C1647" s="139"/>
      <c r="D1647" s="139"/>
      <c r="E1647" s="141"/>
      <c r="F1647" s="141"/>
      <c r="G1647" s="141"/>
      <c r="H1647" s="141"/>
      <c r="I1647" s="141"/>
      <c r="J1647" s="65"/>
      <c r="K1647" s="142"/>
      <c r="L1647" s="142"/>
      <c r="M1647" s="142"/>
      <c r="N1647" s="139"/>
      <c r="O1647" s="139"/>
      <c r="P1647" s="139"/>
      <c r="Q1647" s="140"/>
      <c r="R1647" s="23"/>
      <c r="Y1647" s="31"/>
      <c r="Z1647" s="31"/>
      <c r="AC1647" s="31"/>
    </row>
    <row r="1648" spans="1:29" s="24" customFormat="1" ht="30" customHeight="1" x14ac:dyDescent="0.2">
      <c r="A1648" s="139"/>
      <c r="B1648" s="140"/>
      <c r="C1648" s="139"/>
      <c r="D1648" s="139"/>
      <c r="E1648" s="141"/>
      <c r="F1648" s="141"/>
      <c r="G1648" s="141"/>
      <c r="H1648" s="141"/>
      <c r="I1648" s="141"/>
      <c r="J1648" s="65"/>
      <c r="K1648" s="142"/>
      <c r="L1648" s="142"/>
      <c r="M1648" s="142"/>
      <c r="N1648" s="139"/>
      <c r="O1648" s="139"/>
      <c r="P1648" s="139"/>
      <c r="Q1648" s="140"/>
      <c r="R1648" s="23"/>
      <c r="Y1648" s="31"/>
      <c r="Z1648" s="31"/>
      <c r="AC1648" s="31"/>
    </row>
    <row r="1649" spans="1:29" s="24" customFormat="1" ht="30" customHeight="1" x14ac:dyDescent="0.2">
      <c r="A1649" s="139"/>
      <c r="B1649" s="140"/>
      <c r="C1649" s="139"/>
      <c r="D1649" s="139"/>
      <c r="E1649" s="141"/>
      <c r="F1649" s="141"/>
      <c r="G1649" s="141"/>
      <c r="H1649" s="141"/>
      <c r="I1649" s="141"/>
      <c r="J1649" s="65"/>
      <c r="K1649" s="142"/>
      <c r="L1649" s="142"/>
      <c r="M1649" s="142"/>
      <c r="N1649" s="139"/>
      <c r="O1649" s="139"/>
      <c r="P1649" s="139"/>
      <c r="Q1649" s="140"/>
      <c r="R1649" s="23"/>
      <c r="Y1649" s="31"/>
      <c r="Z1649" s="31"/>
      <c r="AC1649" s="31"/>
    </row>
    <row r="1650" spans="1:29" s="24" customFormat="1" ht="30" customHeight="1" x14ac:dyDescent="0.2">
      <c r="A1650" s="139"/>
      <c r="B1650" s="140"/>
      <c r="C1650" s="139"/>
      <c r="D1650" s="139"/>
      <c r="E1650" s="141"/>
      <c r="F1650" s="141"/>
      <c r="G1650" s="141"/>
      <c r="H1650" s="141"/>
      <c r="I1650" s="141"/>
      <c r="J1650" s="65"/>
      <c r="K1650" s="142"/>
      <c r="L1650" s="142"/>
      <c r="M1650" s="142"/>
      <c r="N1650" s="139"/>
      <c r="O1650" s="139"/>
      <c r="P1650" s="139"/>
      <c r="Q1650" s="140"/>
      <c r="R1650" s="23"/>
      <c r="Y1650" s="31"/>
      <c r="Z1650" s="31"/>
      <c r="AC1650" s="31"/>
    </row>
    <row r="1651" spans="1:29" s="24" customFormat="1" ht="30" customHeight="1" x14ac:dyDescent="0.2">
      <c r="A1651" s="139"/>
      <c r="B1651" s="140"/>
      <c r="C1651" s="139"/>
      <c r="D1651" s="139"/>
      <c r="E1651" s="141"/>
      <c r="F1651" s="141"/>
      <c r="G1651" s="141"/>
      <c r="H1651" s="141"/>
      <c r="I1651" s="141"/>
      <c r="J1651" s="65"/>
      <c r="K1651" s="142"/>
      <c r="L1651" s="142"/>
      <c r="M1651" s="142"/>
      <c r="N1651" s="139"/>
      <c r="O1651" s="139"/>
      <c r="P1651" s="139"/>
      <c r="Q1651" s="140"/>
      <c r="R1651" s="23"/>
      <c r="Y1651" s="31"/>
      <c r="Z1651" s="31"/>
      <c r="AC1651" s="31"/>
    </row>
    <row r="1652" spans="1:29" s="24" customFormat="1" ht="30" customHeight="1" x14ac:dyDescent="0.2">
      <c r="A1652" s="139"/>
      <c r="B1652" s="140"/>
      <c r="C1652" s="139"/>
      <c r="D1652" s="139"/>
      <c r="E1652" s="141"/>
      <c r="F1652" s="141"/>
      <c r="G1652" s="141"/>
      <c r="H1652" s="141"/>
      <c r="I1652" s="141"/>
      <c r="J1652" s="65"/>
      <c r="K1652" s="142"/>
      <c r="L1652" s="142"/>
      <c r="M1652" s="142"/>
      <c r="N1652" s="139"/>
      <c r="O1652" s="139"/>
      <c r="P1652" s="139"/>
      <c r="Q1652" s="140"/>
      <c r="R1652" s="23"/>
      <c r="Y1652" s="31"/>
      <c r="Z1652" s="31"/>
      <c r="AC1652" s="31"/>
    </row>
    <row r="1653" spans="1:29" s="24" customFormat="1" ht="30" customHeight="1" x14ac:dyDescent="0.2">
      <c r="A1653" s="139"/>
      <c r="B1653" s="140"/>
      <c r="C1653" s="139"/>
      <c r="D1653" s="139"/>
      <c r="E1653" s="141"/>
      <c r="F1653" s="141"/>
      <c r="G1653" s="141"/>
      <c r="H1653" s="141"/>
      <c r="I1653" s="141"/>
      <c r="J1653" s="65"/>
      <c r="K1653" s="142"/>
      <c r="L1653" s="142"/>
      <c r="M1653" s="142"/>
      <c r="N1653" s="139"/>
      <c r="O1653" s="139"/>
      <c r="P1653" s="139"/>
      <c r="Q1653" s="140"/>
      <c r="R1653" s="23"/>
      <c r="Y1653" s="31"/>
      <c r="Z1653" s="31"/>
      <c r="AC1653" s="31"/>
    </row>
    <row r="1654" spans="1:29" s="24" customFormat="1" ht="30" customHeight="1" x14ac:dyDescent="0.2">
      <c r="A1654" s="139"/>
      <c r="B1654" s="140"/>
      <c r="C1654" s="139"/>
      <c r="D1654" s="139"/>
      <c r="E1654" s="141"/>
      <c r="F1654" s="141"/>
      <c r="G1654" s="141"/>
      <c r="H1654" s="141"/>
      <c r="I1654" s="141"/>
      <c r="J1654" s="65"/>
      <c r="K1654" s="142"/>
      <c r="L1654" s="142"/>
      <c r="M1654" s="142"/>
      <c r="N1654" s="139"/>
      <c r="O1654" s="139"/>
      <c r="P1654" s="139"/>
      <c r="Q1654" s="140"/>
      <c r="R1654" s="23"/>
      <c r="Y1654" s="31"/>
      <c r="Z1654" s="31"/>
      <c r="AC1654" s="31"/>
    </row>
    <row r="1655" spans="1:29" s="24" customFormat="1" ht="30" customHeight="1" x14ac:dyDescent="0.2">
      <c r="A1655" s="139"/>
      <c r="B1655" s="140"/>
      <c r="C1655" s="139"/>
      <c r="D1655" s="139"/>
      <c r="E1655" s="141"/>
      <c r="F1655" s="141"/>
      <c r="G1655" s="141"/>
      <c r="H1655" s="141"/>
      <c r="I1655" s="141"/>
      <c r="J1655" s="65"/>
      <c r="K1655" s="142"/>
      <c r="L1655" s="142"/>
      <c r="M1655" s="142"/>
      <c r="N1655" s="139"/>
      <c r="O1655" s="139"/>
      <c r="P1655" s="139"/>
      <c r="Q1655" s="140"/>
      <c r="R1655" s="23"/>
      <c r="Y1655" s="31"/>
      <c r="Z1655" s="31"/>
      <c r="AC1655" s="31"/>
    </row>
    <row r="1656" spans="1:29" s="24" customFormat="1" ht="30" customHeight="1" x14ac:dyDescent="0.2">
      <c r="A1656" s="139"/>
      <c r="B1656" s="140"/>
      <c r="C1656" s="139"/>
      <c r="D1656" s="139"/>
      <c r="E1656" s="141"/>
      <c r="F1656" s="141"/>
      <c r="G1656" s="141"/>
      <c r="H1656" s="141"/>
      <c r="I1656" s="141"/>
      <c r="J1656" s="65"/>
      <c r="K1656" s="142"/>
      <c r="L1656" s="142"/>
      <c r="M1656" s="142"/>
      <c r="N1656" s="139"/>
      <c r="O1656" s="139"/>
      <c r="P1656" s="139"/>
      <c r="Q1656" s="140"/>
      <c r="R1656" s="23"/>
      <c r="Y1656" s="31"/>
      <c r="Z1656" s="31"/>
      <c r="AC1656" s="31"/>
    </row>
    <row r="1657" spans="1:29" s="24" customFormat="1" ht="30" customHeight="1" x14ac:dyDescent="0.2">
      <c r="A1657" s="139"/>
      <c r="B1657" s="140"/>
      <c r="C1657" s="139"/>
      <c r="D1657" s="139"/>
      <c r="E1657" s="141"/>
      <c r="F1657" s="141"/>
      <c r="G1657" s="141"/>
      <c r="H1657" s="141"/>
      <c r="I1657" s="141"/>
      <c r="J1657" s="65"/>
      <c r="K1657" s="142"/>
      <c r="L1657" s="142"/>
      <c r="M1657" s="142"/>
      <c r="N1657" s="139"/>
      <c r="O1657" s="139"/>
      <c r="P1657" s="139"/>
      <c r="Q1657" s="140"/>
      <c r="R1657" s="23"/>
      <c r="Y1657" s="31"/>
      <c r="Z1657" s="31"/>
      <c r="AC1657" s="31"/>
    </row>
    <row r="1658" spans="1:29" s="24" customFormat="1" ht="30" customHeight="1" x14ac:dyDescent="0.2">
      <c r="A1658" s="139"/>
      <c r="B1658" s="140"/>
      <c r="C1658" s="139"/>
      <c r="D1658" s="139"/>
      <c r="E1658" s="141"/>
      <c r="F1658" s="141"/>
      <c r="G1658" s="141"/>
      <c r="H1658" s="141"/>
      <c r="I1658" s="141"/>
      <c r="J1658" s="65"/>
      <c r="K1658" s="142"/>
      <c r="L1658" s="142"/>
      <c r="M1658" s="142"/>
      <c r="N1658" s="139"/>
      <c r="O1658" s="139"/>
      <c r="P1658" s="139"/>
      <c r="Q1658" s="140"/>
      <c r="R1658" s="23"/>
      <c r="Y1658" s="31"/>
      <c r="Z1658" s="31"/>
      <c r="AC1658" s="31"/>
    </row>
    <row r="1659" spans="1:29" s="24" customFormat="1" ht="30" customHeight="1" x14ac:dyDescent="0.2">
      <c r="A1659" s="139"/>
      <c r="B1659" s="140"/>
      <c r="C1659" s="139"/>
      <c r="D1659" s="139"/>
      <c r="E1659" s="141"/>
      <c r="F1659" s="141"/>
      <c r="G1659" s="141"/>
      <c r="H1659" s="141"/>
      <c r="I1659" s="141"/>
      <c r="J1659" s="65"/>
      <c r="K1659" s="142"/>
      <c r="L1659" s="142"/>
      <c r="M1659" s="142"/>
      <c r="N1659" s="139"/>
      <c r="O1659" s="139"/>
      <c r="P1659" s="139"/>
      <c r="Q1659" s="140"/>
      <c r="R1659" s="23"/>
      <c r="Y1659" s="31"/>
      <c r="Z1659" s="31"/>
      <c r="AC1659" s="31"/>
    </row>
    <row r="1660" spans="1:29" s="24" customFormat="1" ht="30" customHeight="1" x14ac:dyDescent="0.2">
      <c r="A1660" s="139"/>
      <c r="B1660" s="140"/>
      <c r="C1660" s="139"/>
      <c r="D1660" s="139"/>
      <c r="E1660" s="141"/>
      <c r="F1660" s="141"/>
      <c r="G1660" s="141"/>
      <c r="H1660" s="141"/>
      <c r="I1660" s="141"/>
      <c r="J1660" s="65"/>
      <c r="K1660" s="142"/>
      <c r="L1660" s="142"/>
      <c r="M1660" s="142"/>
      <c r="N1660" s="139"/>
      <c r="O1660" s="139"/>
      <c r="P1660" s="139"/>
      <c r="Q1660" s="140"/>
      <c r="R1660" s="23"/>
      <c r="Y1660" s="31"/>
      <c r="Z1660" s="31"/>
      <c r="AC1660" s="31"/>
    </row>
    <row r="1661" spans="1:29" s="24" customFormat="1" ht="30" customHeight="1" x14ac:dyDescent="0.2">
      <c r="A1661" s="139"/>
      <c r="B1661" s="140"/>
      <c r="C1661" s="139"/>
      <c r="D1661" s="139"/>
      <c r="E1661" s="141"/>
      <c r="F1661" s="141"/>
      <c r="G1661" s="141"/>
      <c r="H1661" s="141"/>
      <c r="I1661" s="141"/>
      <c r="J1661" s="65"/>
      <c r="K1661" s="142"/>
      <c r="L1661" s="142"/>
      <c r="M1661" s="142"/>
      <c r="N1661" s="139"/>
      <c r="O1661" s="139"/>
      <c r="P1661" s="139"/>
      <c r="Q1661" s="140"/>
      <c r="R1661" s="23"/>
      <c r="Y1661" s="31"/>
      <c r="Z1661" s="31"/>
      <c r="AC1661" s="31"/>
    </row>
    <row r="1662" spans="1:29" s="24" customFormat="1" ht="30" customHeight="1" x14ac:dyDescent="0.2">
      <c r="A1662" s="139"/>
      <c r="B1662" s="140"/>
      <c r="C1662" s="139"/>
      <c r="D1662" s="139"/>
      <c r="E1662" s="141"/>
      <c r="F1662" s="141"/>
      <c r="G1662" s="141"/>
      <c r="H1662" s="141"/>
      <c r="I1662" s="141"/>
      <c r="J1662" s="65"/>
      <c r="K1662" s="142"/>
      <c r="L1662" s="142"/>
      <c r="M1662" s="142"/>
      <c r="N1662" s="139"/>
      <c r="O1662" s="139"/>
      <c r="P1662" s="139"/>
      <c r="Q1662" s="140"/>
      <c r="R1662" s="23"/>
      <c r="Y1662" s="31"/>
      <c r="Z1662" s="31"/>
      <c r="AC1662" s="31"/>
    </row>
    <row r="1663" spans="1:29" s="24" customFormat="1" ht="30" customHeight="1" x14ac:dyDescent="0.2">
      <c r="A1663" s="139"/>
      <c r="B1663" s="140"/>
      <c r="C1663" s="139"/>
      <c r="D1663" s="139"/>
      <c r="E1663" s="141"/>
      <c r="F1663" s="141"/>
      <c r="G1663" s="141"/>
      <c r="H1663" s="141"/>
      <c r="I1663" s="141"/>
      <c r="J1663" s="65"/>
      <c r="K1663" s="142"/>
      <c r="L1663" s="142"/>
      <c r="M1663" s="142"/>
      <c r="N1663" s="139"/>
      <c r="O1663" s="139"/>
      <c r="P1663" s="139"/>
      <c r="Q1663" s="140"/>
      <c r="R1663" s="23"/>
      <c r="Y1663" s="31"/>
      <c r="Z1663" s="31"/>
      <c r="AC1663" s="31"/>
    </row>
    <row r="1664" spans="1:29" s="24" customFormat="1" ht="30" customHeight="1" x14ac:dyDescent="0.2">
      <c r="A1664" s="139"/>
      <c r="B1664" s="140"/>
      <c r="C1664" s="139"/>
      <c r="D1664" s="139"/>
      <c r="E1664" s="141"/>
      <c r="F1664" s="141"/>
      <c r="G1664" s="141"/>
      <c r="H1664" s="141"/>
      <c r="I1664" s="141"/>
      <c r="J1664" s="65"/>
      <c r="K1664" s="142"/>
      <c r="L1664" s="142"/>
      <c r="M1664" s="142"/>
      <c r="N1664" s="139"/>
      <c r="O1664" s="139"/>
      <c r="P1664" s="139"/>
      <c r="Q1664" s="140"/>
      <c r="R1664" s="23"/>
      <c r="Y1664" s="31"/>
      <c r="Z1664" s="31"/>
      <c r="AC1664" s="31"/>
    </row>
    <row r="1665" spans="1:29" s="24" customFormat="1" ht="30" customHeight="1" x14ac:dyDescent="0.2">
      <c r="A1665" s="139"/>
      <c r="B1665" s="140"/>
      <c r="C1665" s="139"/>
      <c r="D1665" s="139"/>
      <c r="E1665" s="141"/>
      <c r="F1665" s="141"/>
      <c r="G1665" s="141"/>
      <c r="H1665" s="141"/>
      <c r="I1665" s="141"/>
      <c r="J1665" s="65"/>
      <c r="K1665" s="142"/>
      <c r="L1665" s="142"/>
      <c r="M1665" s="142"/>
      <c r="N1665" s="139"/>
      <c r="O1665" s="139"/>
      <c r="P1665" s="139"/>
      <c r="Q1665" s="140"/>
      <c r="R1665" s="23"/>
      <c r="Y1665" s="31"/>
      <c r="Z1665" s="31"/>
      <c r="AC1665" s="31"/>
    </row>
    <row r="1666" spans="1:29" s="24" customFormat="1" ht="30" customHeight="1" x14ac:dyDescent="0.2">
      <c r="A1666" s="139"/>
      <c r="B1666" s="140"/>
      <c r="C1666" s="139"/>
      <c r="D1666" s="139"/>
      <c r="E1666" s="141"/>
      <c r="F1666" s="141"/>
      <c r="G1666" s="141"/>
      <c r="H1666" s="141"/>
      <c r="I1666" s="141"/>
      <c r="J1666" s="65"/>
      <c r="K1666" s="142"/>
      <c r="L1666" s="142"/>
      <c r="M1666" s="142"/>
      <c r="N1666" s="139"/>
      <c r="O1666" s="139"/>
      <c r="P1666" s="139"/>
      <c r="Q1666" s="140"/>
      <c r="R1666" s="23"/>
      <c r="Y1666" s="31"/>
      <c r="Z1666" s="31"/>
      <c r="AC1666" s="31"/>
    </row>
    <row r="1667" spans="1:29" s="24" customFormat="1" ht="30" customHeight="1" x14ac:dyDescent="0.2">
      <c r="A1667" s="139"/>
      <c r="B1667" s="140"/>
      <c r="C1667" s="139"/>
      <c r="D1667" s="139"/>
      <c r="E1667" s="141"/>
      <c r="F1667" s="141"/>
      <c r="G1667" s="141"/>
      <c r="H1667" s="141"/>
      <c r="I1667" s="141"/>
      <c r="J1667" s="65"/>
      <c r="K1667" s="142"/>
      <c r="L1667" s="142"/>
      <c r="M1667" s="142"/>
      <c r="N1667" s="139"/>
      <c r="O1667" s="139"/>
      <c r="P1667" s="139"/>
      <c r="Q1667" s="140"/>
      <c r="R1667" s="23"/>
      <c r="Y1667" s="31"/>
      <c r="Z1667" s="31"/>
      <c r="AC1667" s="31"/>
    </row>
    <row r="1668" spans="1:29" s="24" customFormat="1" ht="30" customHeight="1" x14ac:dyDescent="0.2">
      <c r="A1668" s="139"/>
      <c r="B1668" s="140"/>
      <c r="C1668" s="139"/>
      <c r="D1668" s="139"/>
      <c r="E1668" s="141"/>
      <c r="F1668" s="141"/>
      <c r="G1668" s="141"/>
      <c r="H1668" s="141"/>
      <c r="I1668" s="141"/>
      <c r="J1668" s="65"/>
      <c r="K1668" s="142"/>
      <c r="L1668" s="142"/>
      <c r="M1668" s="142"/>
      <c r="N1668" s="139"/>
      <c r="O1668" s="139"/>
      <c r="P1668" s="139"/>
      <c r="Q1668" s="140"/>
      <c r="R1668" s="23"/>
      <c r="Y1668" s="31"/>
      <c r="Z1668" s="31"/>
      <c r="AC1668" s="31"/>
    </row>
    <row r="1669" spans="1:29" s="24" customFormat="1" ht="30" customHeight="1" x14ac:dyDescent="0.2">
      <c r="A1669" s="139"/>
      <c r="B1669" s="140"/>
      <c r="C1669" s="139"/>
      <c r="D1669" s="139"/>
      <c r="E1669" s="141"/>
      <c r="F1669" s="141"/>
      <c r="G1669" s="141"/>
      <c r="H1669" s="141"/>
      <c r="I1669" s="141"/>
      <c r="J1669" s="65"/>
      <c r="K1669" s="142"/>
      <c r="L1669" s="142"/>
      <c r="M1669" s="142"/>
      <c r="N1669" s="139"/>
      <c r="O1669" s="139"/>
      <c r="P1669" s="139"/>
      <c r="Q1669" s="140"/>
      <c r="R1669" s="23"/>
      <c r="Y1669" s="31"/>
      <c r="Z1669" s="31"/>
      <c r="AC1669" s="31"/>
    </row>
    <row r="1670" spans="1:29" s="24" customFormat="1" ht="30" customHeight="1" x14ac:dyDescent="0.2">
      <c r="A1670" s="139"/>
      <c r="B1670" s="140"/>
      <c r="C1670" s="139"/>
      <c r="D1670" s="139"/>
      <c r="E1670" s="141"/>
      <c r="F1670" s="141"/>
      <c r="G1670" s="141"/>
      <c r="H1670" s="141"/>
      <c r="I1670" s="141"/>
      <c r="J1670" s="65"/>
      <c r="K1670" s="142"/>
      <c r="L1670" s="142"/>
      <c r="M1670" s="142"/>
      <c r="N1670" s="139"/>
      <c r="O1670" s="139"/>
      <c r="P1670" s="139"/>
      <c r="Q1670" s="140"/>
      <c r="R1670" s="23"/>
      <c r="Y1670" s="31"/>
      <c r="Z1670" s="31"/>
      <c r="AC1670" s="31"/>
    </row>
    <row r="1671" spans="1:29" s="24" customFormat="1" ht="30" customHeight="1" x14ac:dyDescent="0.2">
      <c r="A1671" s="139"/>
      <c r="B1671" s="140"/>
      <c r="C1671" s="139"/>
      <c r="D1671" s="139"/>
      <c r="E1671" s="141"/>
      <c r="F1671" s="141"/>
      <c r="G1671" s="141"/>
      <c r="H1671" s="141"/>
      <c r="I1671" s="141"/>
      <c r="J1671" s="65"/>
      <c r="K1671" s="142"/>
      <c r="L1671" s="142"/>
      <c r="M1671" s="142"/>
      <c r="N1671" s="139"/>
      <c r="O1671" s="139"/>
      <c r="P1671" s="139"/>
      <c r="Q1671" s="140"/>
      <c r="R1671" s="23"/>
      <c r="Y1671" s="31"/>
      <c r="Z1671" s="31"/>
      <c r="AC1671" s="31"/>
    </row>
    <row r="1672" spans="1:29" s="24" customFormat="1" ht="30" customHeight="1" x14ac:dyDescent="0.2">
      <c r="A1672" s="139"/>
      <c r="B1672" s="140"/>
      <c r="C1672" s="139"/>
      <c r="D1672" s="139"/>
      <c r="E1672" s="141"/>
      <c r="F1672" s="141"/>
      <c r="G1672" s="141"/>
      <c r="H1672" s="141"/>
      <c r="I1672" s="141"/>
      <c r="J1672" s="65"/>
      <c r="K1672" s="142"/>
      <c r="L1672" s="142"/>
      <c r="M1672" s="142"/>
      <c r="N1672" s="139"/>
      <c r="O1672" s="139"/>
      <c r="P1672" s="139"/>
      <c r="Q1672" s="140"/>
      <c r="R1672" s="23"/>
      <c r="Y1672" s="31"/>
      <c r="Z1672" s="31"/>
      <c r="AC1672" s="31"/>
    </row>
    <row r="1673" spans="1:29" s="24" customFormat="1" ht="30" customHeight="1" x14ac:dyDescent="0.2">
      <c r="A1673" s="139"/>
      <c r="B1673" s="140"/>
      <c r="C1673" s="139"/>
      <c r="D1673" s="139"/>
      <c r="E1673" s="141"/>
      <c r="F1673" s="141"/>
      <c r="G1673" s="141"/>
      <c r="H1673" s="141"/>
      <c r="I1673" s="141"/>
      <c r="J1673" s="65"/>
      <c r="K1673" s="142"/>
      <c r="L1673" s="142"/>
      <c r="M1673" s="142"/>
      <c r="N1673" s="139"/>
      <c r="O1673" s="139"/>
      <c r="P1673" s="139"/>
      <c r="Q1673" s="140"/>
      <c r="R1673" s="23"/>
      <c r="Y1673" s="31"/>
      <c r="Z1673" s="31"/>
      <c r="AC1673" s="31"/>
    </row>
    <row r="1674" spans="1:29" s="24" customFormat="1" ht="30" customHeight="1" x14ac:dyDescent="0.2">
      <c r="A1674" s="139"/>
      <c r="B1674" s="140"/>
      <c r="C1674" s="139"/>
      <c r="D1674" s="139"/>
      <c r="E1674" s="141"/>
      <c r="F1674" s="141"/>
      <c r="G1674" s="141"/>
      <c r="H1674" s="141"/>
      <c r="I1674" s="141"/>
      <c r="J1674" s="65"/>
      <c r="K1674" s="142"/>
      <c r="L1674" s="142"/>
      <c r="M1674" s="142"/>
      <c r="N1674" s="139"/>
      <c r="O1674" s="139"/>
      <c r="P1674" s="139"/>
      <c r="Q1674" s="140"/>
      <c r="R1674" s="23"/>
      <c r="Y1674" s="31"/>
      <c r="Z1674" s="31"/>
      <c r="AC1674" s="31"/>
    </row>
    <row r="1675" spans="1:29" s="24" customFormat="1" ht="30" customHeight="1" x14ac:dyDescent="0.2">
      <c r="A1675" s="139"/>
      <c r="B1675" s="140"/>
      <c r="C1675" s="139"/>
      <c r="D1675" s="139"/>
      <c r="E1675" s="141"/>
      <c r="F1675" s="141"/>
      <c r="G1675" s="141"/>
      <c r="H1675" s="141"/>
      <c r="I1675" s="141"/>
      <c r="J1675" s="65"/>
      <c r="K1675" s="142"/>
      <c r="L1675" s="142"/>
      <c r="M1675" s="142"/>
      <c r="N1675" s="139"/>
      <c r="O1675" s="139"/>
      <c r="P1675" s="139"/>
      <c r="Q1675" s="140"/>
      <c r="R1675" s="23"/>
      <c r="Y1675" s="31"/>
      <c r="Z1675" s="31"/>
      <c r="AC1675" s="31"/>
    </row>
    <row r="1676" spans="1:29" s="24" customFormat="1" ht="30" customHeight="1" x14ac:dyDescent="0.2">
      <c r="A1676" s="139"/>
      <c r="B1676" s="140"/>
      <c r="C1676" s="139"/>
      <c r="D1676" s="139"/>
      <c r="E1676" s="141"/>
      <c r="F1676" s="141"/>
      <c r="G1676" s="141"/>
      <c r="H1676" s="141"/>
      <c r="I1676" s="141"/>
      <c r="J1676" s="65"/>
      <c r="K1676" s="142"/>
      <c r="L1676" s="142"/>
      <c r="M1676" s="142"/>
      <c r="N1676" s="139"/>
      <c r="O1676" s="139"/>
      <c r="P1676" s="139"/>
      <c r="Q1676" s="140"/>
      <c r="R1676" s="23"/>
      <c r="Y1676" s="31"/>
      <c r="Z1676" s="31"/>
      <c r="AC1676" s="31"/>
    </row>
    <row r="1677" spans="1:29" s="24" customFormat="1" ht="30" customHeight="1" x14ac:dyDescent="0.2">
      <c r="A1677" s="139"/>
      <c r="B1677" s="140"/>
      <c r="C1677" s="139"/>
      <c r="D1677" s="139"/>
      <c r="E1677" s="141"/>
      <c r="F1677" s="141"/>
      <c r="G1677" s="141"/>
      <c r="H1677" s="141"/>
      <c r="I1677" s="141"/>
      <c r="J1677" s="65"/>
      <c r="K1677" s="142"/>
      <c r="L1677" s="142"/>
      <c r="M1677" s="142"/>
      <c r="N1677" s="139"/>
      <c r="O1677" s="139"/>
      <c r="P1677" s="139"/>
      <c r="Q1677" s="140"/>
      <c r="R1677" s="23"/>
      <c r="Y1677" s="31"/>
      <c r="Z1677" s="31"/>
      <c r="AC1677" s="31"/>
    </row>
    <row r="1678" spans="1:29" s="24" customFormat="1" ht="30" customHeight="1" x14ac:dyDescent="0.2">
      <c r="A1678" s="139"/>
      <c r="B1678" s="140"/>
      <c r="C1678" s="139"/>
      <c r="D1678" s="139"/>
      <c r="E1678" s="141"/>
      <c r="F1678" s="141"/>
      <c r="G1678" s="141"/>
      <c r="H1678" s="141"/>
      <c r="I1678" s="141"/>
      <c r="J1678" s="65"/>
      <c r="K1678" s="142"/>
      <c r="L1678" s="142"/>
      <c r="M1678" s="142"/>
      <c r="N1678" s="139"/>
      <c r="O1678" s="139"/>
      <c r="P1678" s="139"/>
      <c r="Q1678" s="140"/>
      <c r="R1678" s="23"/>
      <c r="Y1678" s="31"/>
      <c r="Z1678" s="31"/>
      <c r="AC1678" s="31"/>
    </row>
    <row r="1679" spans="1:29" s="24" customFormat="1" ht="30" customHeight="1" x14ac:dyDescent="0.2">
      <c r="A1679" s="139"/>
      <c r="B1679" s="140"/>
      <c r="C1679" s="139"/>
      <c r="D1679" s="139"/>
      <c r="E1679" s="141"/>
      <c r="F1679" s="141"/>
      <c r="G1679" s="141"/>
      <c r="H1679" s="141"/>
      <c r="I1679" s="141"/>
      <c r="J1679" s="65"/>
      <c r="K1679" s="142"/>
      <c r="L1679" s="142"/>
      <c r="M1679" s="142"/>
      <c r="N1679" s="139"/>
      <c r="O1679" s="139"/>
      <c r="P1679" s="139"/>
      <c r="Q1679" s="140"/>
      <c r="R1679" s="23"/>
      <c r="Y1679" s="31"/>
      <c r="Z1679" s="31"/>
      <c r="AC1679" s="31"/>
    </row>
    <row r="1680" spans="1:29" s="24" customFormat="1" ht="30" customHeight="1" x14ac:dyDescent="0.2">
      <c r="A1680" s="139"/>
      <c r="B1680" s="140"/>
      <c r="C1680" s="139"/>
      <c r="D1680" s="139"/>
      <c r="E1680" s="141"/>
      <c r="F1680" s="141"/>
      <c r="G1680" s="141"/>
      <c r="H1680" s="141"/>
      <c r="I1680" s="141"/>
      <c r="J1680" s="65"/>
      <c r="K1680" s="142"/>
      <c r="L1680" s="142"/>
      <c r="M1680" s="142"/>
      <c r="N1680" s="139"/>
      <c r="O1680" s="139"/>
      <c r="P1680" s="139"/>
      <c r="Q1680" s="140"/>
      <c r="R1680" s="23"/>
      <c r="Y1680" s="31"/>
      <c r="Z1680" s="31"/>
      <c r="AC1680" s="31"/>
    </row>
    <row r="1681" spans="1:29" s="24" customFormat="1" ht="30" customHeight="1" x14ac:dyDescent="0.2">
      <c r="A1681" s="139"/>
      <c r="B1681" s="140"/>
      <c r="C1681" s="139"/>
      <c r="D1681" s="139"/>
      <c r="E1681" s="141"/>
      <c r="F1681" s="141"/>
      <c r="G1681" s="141"/>
      <c r="H1681" s="141"/>
      <c r="I1681" s="141"/>
      <c r="J1681" s="65"/>
      <c r="K1681" s="142"/>
      <c r="L1681" s="142"/>
      <c r="M1681" s="142"/>
      <c r="N1681" s="139"/>
      <c r="O1681" s="139"/>
      <c r="P1681" s="139"/>
      <c r="Q1681" s="140"/>
      <c r="R1681" s="23"/>
      <c r="Y1681" s="31"/>
      <c r="Z1681" s="31"/>
      <c r="AC1681" s="31"/>
    </row>
    <row r="1682" spans="1:29" s="24" customFormat="1" ht="30" customHeight="1" x14ac:dyDescent="0.2">
      <c r="A1682" s="139"/>
      <c r="B1682" s="140"/>
      <c r="C1682" s="139"/>
      <c r="D1682" s="139"/>
      <c r="E1682" s="141"/>
      <c r="F1682" s="141"/>
      <c r="G1682" s="141"/>
      <c r="H1682" s="141"/>
      <c r="I1682" s="141"/>
      <c r="J1682" s="65"/>
      <c r="K1682" s="142"/>
      <c r="L1682" s="142"/>
      <c r="M1682" s="142"/>
      <c r="N1682" s="139"/>
      <c r="O1682" s="139"/>
      <c r="P1682" s="139"/>
      <c r="Q1682" s="140"/>
      <c r="R1682" s="23"/>
      <c r="Y1682" s="31"/>
      <c r="Z1682" s="31"/>
      <c r="AC1682" s="31"/>
    </row>
    <row r="1683" spans="1:29" s="24" customFormat="1" ht="30" customHeight="1" x14ac:dyDescent="0.2">
      <c r="A1683" s="139"/>
      <c r="B1683" s="140"/>
      <c r="C1683" s="139"/>
      <c r="D1683" s="139"/>
      <c r="E1683" s="141"/>
      <c r="F1683" s="141"/>
      <c r="G1683" s="141"/>
      <c r="H1683" s="141"/>
      <c r="I1683" s="141"/>
      <c r="J1683" s="65"/>
      <c r="K1683" s="142"/>
      <c r="L1683" s="142"/>
      <c r="M1683" s="142"/>
      <c r="N1683" s="139"/>
      <c r="O1683" s="139"/>
      <c r="P1683" s="139"/>
      <c r="Q1683" s="140"/>
      <c r="R1683" s="23"/>
      <c r="Y1683" s="31"/>
      <c r="Z1683" s="31"/>
      <c r="AC1683" s="31"/>
    </row>
    <row r="1684" spans="1:29" s="24" customFormat="1" ht="30" customHeight="1" x14ac:dyDescent="0.2">
      <c r="A1684" s="139"/>
      <c r="B1684" s="140"/>
      <c r="C1684" s="139"/>
      <c r="D1684" s="139"/>
      <c r="E1684" s="141"/>
      <c r="F1684" s="141"/>
      <c r="G1684" s="141"/>
      <c r="H1684" s="141"/>
      <c r="I1684" s="141"/>
      <c r="J1684" s="65"/>
      <c r="K1684" s="142"/>
      <c r="L1684" s="142"/>
      <c r="M1684" s="142"/>
      <c r="N1684" s="139"/>
      <c r="O1684" s="139"/>
      <c r="P1684" s="139"/>
      <c r="Q1684" s="140"/>
      <c r="R1684" s="23"/>
      <c r="Y1684" s="31"/>
      <c r="Z1684" s="31"/>
      <c r="AC1684" s="31"/>
    </row>
    <row r="1685" spans="1:29" s="24" customFormat="1" ht="30" customHeight="1" x14ac:dyDescent="0.2">
      <c r="A1685" s="139"/>
      <c r="B1685" s="140"/>
      <c r="C1685" s="139"/>
      <c r="D1685" s="139"/>
      <c r="E1685" s="141"/>
      <c r="F1685" s="141"/>
      <c r="G1685" s="141"/>
      <c r="H1685" s="141"/>
      <c r="I1685" s="141"/>
      <c r="J1685" s="65"/>
      <c r="K1685" s="142"/>
      <c r="L1685" s="142"/>
      <c r="M1685" s="142"/>
      <c r="N1685" s="139"/>
      <c r="O1685" s="139"/>
      <c r="P1685" s="139"/>
      <c r="Q1685" s="140"/>
      <c r="R1685" s="23"/>
      <c r="Y1685" s="31"/>
      <c r="Z1685" s="31"/>
      <c r="AC1685" s="31"/>
    </row>
    <row r="1686" spans="1:29" s="24" customFormat="1" ht="30" customHeight="1" x14ac:dyDescent="0.2">
      <c r="A1686" s="139"/>
      <c r="B1686" s="140"/>
      <c r="C1686" s="139"/>
      <c r="D1686" s="139"/>
      <c r="E1686" s="141"/>
      <c r="F1686" s="141"/>
      <c r="G1686" s="141"/>
      <c r="H1686" s="141"/>
      <c r="I1686" s="141"/>
      <c r="J1686" s="65"/>
      <c r="K1686" s="142"/>
      <c r="L1686" s="142"/>
      <c r="M1686" s="142"/>
      <c r="N1686" s="139"/>
      <c r="O1686" s="139"/>
      <c r="P1686" s="139"/>
      <c r="Q1686" s="140"/>
      <c r="R1686" s="23"/>
      <c r="Y1686" s="31"/>
      <c r="Z1686" s="31"/>
      <c r="AC1686" s="31"/>
    </row>
    <row r="1687" spans="1:29" s="24" customFormat="1" ht="30" customHeight="1" x14ac:dyDescent="0.2">
      <c r="A1687" s="139"/>
      <c r="B1687" s="140"/>
      <c r="C1687" s="139"/>
      <c r="D1687" s="139"/>
      <c r="E1687" s="141"/>
      <c r="F1687" s="141"/>
      <c r="G1687" s="141"/>
      <c r="H1687" s="141"/>
      <c r="I1687" s="141"/>
      <c r="J1687" s="65"/>
      <c r="K1687" s="142"/>
      <c r="L1687" s="142"/>
      <c r="M1687" s="142"/>
      <c r="N1687" s="139"/>
      <c r="O1687" s="139"/>
      <c r="P1687" s="139"/>
      <c r="Q1687" s="140"/>
      <c r="R1687" s="23"/>
      <c r="Y1687" s="31"/>
      <c r="Z1687" s="31"/>
      <c r="AC1687" s="31"/>
    </row>
    <row r="1688" spans="1:29" s="24" customFormat="1" ht="30" customHeight="1" x14ac:dyDescent="0.2">
      <c r="A1688" s="139"/>
      <c r="B1688" s="140"/>
      <c r="C1688" s="139"/>
      <c r="D1688" s="139"/>
      <c r="E1688" s="141"/>
      <c r="F1688" s="141"/>
      <c r="G1688" s="141"/>
      <c r="H1688" s="141"/>
      <c r="I1688" s="141"/>
      <c r="J1688" s="65"/>
      <c r="K1688" s="142"/>
      <c r="L1688" s="142"/>
      <c r="M1688" s="142"/>
      <c r="N1688" s="139"/>
      <c r="O1688" s="139"/>
      <c r="P1688" s="139"/>
      <c r="Q1688" s="140"/>
      <c r="R1688" s="23"/>
      <c r="Y1688" s="31"/>
      <c r="Z1688" s="31"/>
      <c r="AC1688" s="31"/>
    </row>
    <row r="1689" spans="1:29" s="24" customFormat="1" ht="30" customHeight="1" x14ac:dyDescent="0.2">
      <c r="A1689" s="139"/>
      <c r="B1689" s="140"/>
      <c r="C1689" s="139"/>
      <c r="D1689" s="139"/>
      <c r="E1689" s="141"/>
      <c r="F1689" s="141"/>
      <c r="G1689" s="141"/>
      <c r="H1689" s="141"/>
      <c r="I1689" s="141"/>
      <c r="J1689" s="65"/>
      <c r="K1689" s="142"/>
      <c r="L1689" s="142"/>
      <c r="M1689" s="142"/>
      <c r="N1689" s="139"/>
      <c r="O1689" s="139"/>
      <c r="P1689" s="139"/>
      <c r="Q1689" s="140"/>
      <c r="R1689" s="23"/>
      <c r="Y1689" s="31"/>
      <c r="Z1689" s="31"/>
      <c r="AC1689" s="31"/>
    </row>
    <row r="1690" spans="1:29" s="24" customFormat="1" ht="30" customHeight="1" x14ac:dyDescent="0.2">
      <c r="A1690" s="139"/>
      <c r="B1690" s="140"/>
      <c r="C1690" s="139"/>
      <c r="D1690" s="139"/>
      <c r="E1690" s="141"/>
      <c r="F1690" s="141"/>
      <c r="G1690" s="141"/>
      <c r="H1690" s="141"/>
      <c r="I1690" s="141"/>
      <c r="J1690" s="65"/>
      <c r="K1690" s="142"/>
      <c r="L1690" s="142"/>
      <c r="M1690" s="142"/>
      <c r="N1690" s="139"/>
      <c r="O1690" s="139"/>
      <c r="P1690" s="139"/>
      <c r="Q1690" s="140"/>
      <c r="R1690" s="23"/>
      <c r="Y1690" s="31"/>
      <c r="Z1690" s="31"/>
      <c r="AC1690" s="31"/>
    </row>
    <row r="1691" spans="1:29" s="24" customFormat="1" ht="30" customHeight="1" x14ac:dyDescent="0.2">
      <c r="A1691" s="139"/>
      <c r="B1691" s="140"/>
      <c r="C1691" s="139"/>
      <c r="D1691" s="139"/>
      <c r="E1691" s="141"/>
      <c r="F1691" s="141"/>
      <c r="G1691" s="141"/>
      <c r="H1691" s="141"/>
      <c r="I1691" s="141"/>
      <c r="J1691" s="65"/>
      <c r="K1691" s="142"/>
      <c r="L1691" s="142"/>
      <c r="M1691" s="142"/>
      <c r="N1691" s="139"/>
      <c r="O1691" s="139"/>
      <c r="P1691" s="139"/>
      <c r="Q1691" s="140"/>
      <c r="R1691" s="23"/>
      <c r="Y1691" s="31"/>
      <c r="Z1691" s="31"/>
      <c r="AC1691" s="31"/>
    </row>
    <row r="1692" spans="1:29" s="24" customFormat="1" ht="30" customHeight="1" x14ac:dyDescent="0.2">
      <c r="A1692" s="139"/>
      <c r="B1692" s="140"/>
      <c r="C1692" s="139"/>
      <c r="D1692" s="139"/>
      <c r="E1692" s="141"/>
      <c r="F1692" s="141"/>
      <c r="G1692" s="141"/>
      <c r="H1692" s="141"/>
      <c r="I1692" s="141"/>
      <c r="J1692" s="65"/>
      <c r="K1692" s="142"/>
      <c r="L1692" s="142"/>
      <c r="M1692" s="142"/>
      <c r="N1692" s="139"/>
      <c r="O1692" s="139"/>
      <c r="P1692" s="139"/>
      <c r="Q1692" s="140"/>
      <c r="R1692" s="23"/>
      <c r="Y1692" s="31"/>
      <c r="Z1692" s="31"/>
      <c r="AC1692" s="31"/>
    </row>
    <row r="1693" spans="1:29" s="24" customFormat="1" ht="30" customHeight="1" x14ac:dyDescent="0.2">
      <c r="A1693" s="139"/>
      <c r="B1693" s="140"/>
      <c r="C1693" s="139"/>
      <c r="D1693" s="139"/>
      <c r="E1693" s="141"/>
      <c r="F1693" s="141"/>
      <c r="G1693" s="141"/>
      <c r="H1693" s="141"/>
      <c r="I1693" s="141"/>
      <c r="J1693" s="65"/>
      <c r="K1693" s="142"/>
      <c r="L1693" s="142"/>
      <c r="M1693" s="142"/>
      <c r="N1693" s="139"/>
      <c r="O1693" s="139"/>
      <c r="P1693" s="139"/>
      <c r="Q1693" s="140"/>
      <c r="R1693" s="23"/>
      <c r="Y1693" s="31"/>
      <c r="Z1693" s="31"/>
      <c r="AC1693" s="31"/>
    </row>
    <row r="1694" spans="1:29" s="24" customFormat="1" ht="30" customHeight="1" x14ac:dyDescent="0.2">
      <c r="A1694" s="139"/>
      <c r="B1694" s="140"/>
      <c r="C1694" s="139"/>
      <c r="D1694" s="139"/>
      <c r="E1694" s="141"/>
      <c r="F1694" s="141"/>
      <c r="G1694" s="141"/>
      <c r="H1694" s="141"/>
      <c r="I1694" s="141"/>
      <c r="J1694" s="65"/>
      <c r="K1694" s="142"/>
      <c r="L1694" s="142"/>
      <c r="M1694" s="142"/>
      <c r="N1694" s="139"/>
      <c r="O1694" s="139"/>
      <c r="P1694" s="139"/>
      <c r="Q1694" s="140"/>
      <c r="R1694" s="23"/>
      <c r="Y1694" s="31"/>
      <c r="Z1694" s="31"/>
      <c r="AC1694" s="31"/>
    </row>
    <row r="1695" spans="1:29" s="24" customFormat="1" ht="30" customHeight="1" x14ac:dyDescent="0.2">
      <c r="A1695" s="139"/>
      <c r="B1695" s="140"/>
      <c r="C1695" s="139"/>
      <c r="D1695" s="139"/>
      <c r="E1695" s="141"/>
      <c r="F1695" s="141"/>
      <c r="G1695" s="141"/>
      <c r="H1695" s="141"/>
      <c r="I1695" s="141"/>
      <c r="J1695" s="65"/>
      <c r="K1695" s="142"/>
      <c r="L1695" s="142"/>
      <c r="M1695" s="142"/>
      <c r="N1695" s="139"/>
      <c r="O1695" s="139"/>
      <c r="P1695" s="139"/>
      <c r="Q1695" s="140"/>
      <c r="R1695" s="23"/>
      <c r="Y1695" s="31"/>
      <c r="Z1695" s="31"/>
      <c r="AC1695" s="31"/>
    </row>
    <row r="1696" spans="1:29" s="24" customFormat="1" ht="30" customHeight="1" x14ac:dyDescent="0.2">
      <c r="A1696" s="139"/>
      <c r="B1696" s="140"/>
      <c r="C1696" s="139"/>
      <c r="D1696" s="139"/>
      <c r="E1696" s="141"/>
      <c r="F1696" s="141"/>
      <c r="G1696" s="141"/>
      <c r="H1696" s="141"/>
      <c r="I1696" s="141"/>
      <c r="J1696" s="65"/>
      <c r="K1696" s="142"/>
      <c r="L1696" s="142"/>
      <c r="M1696" s="142"/>
      <c r="N1696" s="139"/>
      <c r="O1696" s="139"/>
      <c r="P1696" s="139"/>
      <c r="Q1696" s="140"/>
      <c r="R1696" s="23"/>
      <c r="Y1696" s="31"/>
      <c r="Z1696" s="31"/>
      <c r="AC1696" s="31"/>
    </row>
    <row r="1697" spans="1:29" s="24" customFormat="1" ht="30" customHeight="1" x14ac:dyDescent="0.2">
      <c r="A1697" s="139"/>
      <c r="B1697" s="140"/>
      <c r="C1697" s="139"/>
      <c r="D1697" s="139"/>
      <c r="E1697" s="141"/>
      <c r="F1697" s="141"/>
      <c r="G1697" s="141"/>
      <c r="H1697" s="141"/>
      <c r="I1697" s="141"/>
      <c r="J1697" s="65"/>
      <c r="K1697" s="142"/>
      <c r="L1697" s="142"/>
      <c r="M1697" s="142"/>
      <c r="N1697" s="139"/>
      <c r="O1697" s="139"/>
      <c r="P1697" s="139"/>
      <c r="Q1697" s="140"/>
      <c r="R1697" s="23"/>
      <c r="Y1697" s="31"/>
      <c r="Z1697" s="31"/>
      <c r="AC1697" s="31"/>
    </row>
    <row r="1698" spans="1:29" s="24" customFormat="1" ht="30" customHeight="1" x14ac:dyDescent="0.2">
      <c r="A1698" s="139"/>
      <c r="B1698" s="140"/>
      <c r="C1698" s="139"/>
      <c r="D1698" s="139"/>
      <c r="E1698" s="141"/>
      <c r="F1698" s="141"/>
      <c r="G1698" s="141"/>
      <c r="H1698" s="141"/>
      <c r="I1698" s="141"/>
      <c r="J1698" s="65"/>
      <c r="K1698" s="142"/>
      <c r="L1698" s="142"/>
      <c r="M1698" s="142"/>
      <c r="N1698" s="139"/>
      <c r="O1698" s="139"/>
      <c r="P1698" s="139"/>
      <c r="Q1698" s="140"/>
      <c r="R1698" s="23"/>
      <c r="Y1698" s="31"/>
      <c r="Z1698" s="31"/>
      <c r="AC1698" s="31"/>
    </row>
    <row r="1699" spans="1:29" s="24" customFormat="1" ht="30" customHeight="1" x14ac:dyDescent="0.2">
      <c r="A1699" s="139"/>
      <c r="B1699" s="140"/>
      <c r="C1699" s="139"/>
      <c r="D1699" s="139"/>
      <c r="E1699" s="141"/>
      <c r="F1699" s="141"/>
      <c r="G1699" s="141"/>
      <c r="H1699" s="141"/>
      <c r="I1699" s="141"/>
      <c r="J1699" s="65"/>
      <c r="K1699" s="142"/>
      <c r="L1699" s="142"/>
      <c r="M1699" s="142"/>
      <c r="N1699" s="139"/>
      <c r="O1699" s="139"/>
      <c r="P1699" s="139"/>
      <c r="Q1699" s="140"/>
      <c r="R1699" s="23"/>
      <c r="Y1699" s="31"/>
      <c r="Z1699" s="31"/>
      <c r="AC1699" s="31"/>
    </row>
    <row r="1700" spans="1:29" s="24" customFormat="1" ht="30" customHeight="1" x14ac:dyDescent="0.2">
      <c r="A1700" s="139"/>
      <c r="B1700" s="140"/>
      <c r="C1700" s="139"/>
      <c r="D1700" s="139"/>
      <c r="E1700" s="141"/>
      <c r="F1700" s="141"/>
      <c r="G1700" s="141"/>
      <c r="H1700" s="141"/>
      <c r="I1700" s="141"/>
      <c r="J1700" s="65"/>
      <c r="K1700" s="142"/>
      <c r="L1700" s="142"/>
      <c r="M1700" s="142"/>
      <c r="N1700" s="139"/>
      <c r="O1700" s="139"/>
      <c r="P1700" s="139"/>
      <c r="Q1700" s="140"/>
      <c r="R1700" s="23"/>
      <c r="Y1700" s="31"/>
      <c r="Z1700" s="31"/>
      <c r="AC1700" s="31"/>
    </row>
    <row r="1701" spans="1:29" s="24" customFormat="1" ht="30" customHeight="1" x14ac:dyDescent="0.2">
      <c r="A1701" s="139"/>
      <c r="B1701" s="140"/>
      <c r="C1701" s="139"/>
      <c r="D1701" s="139"/>
      <c r="E1701" s="141"/>
      <c r="F1701" s="141"/>
      <c r="G1701" s="141"/>
      <c r="H1701" s="141"/>
      <c r="I1701" s="141"/>
      <c r="J1701" s="65"/>
      <c r="K1701" s="142"/>
      <c r="L1701" s="142"/>
      <c r="M1701" s="142"/>
      <c r="N1701" s="139"/>
      <c r="O1701" s="139"/>
      <c r="P1701" s="139"/>
      <c r="Q1701" s="140"/>
      <c r="R1701" s="23"/>
      <c r="Y1701" s="31"/>
      <c r="Z1701" s="31"/>
      <c r="AC1701" s="31"/>
    </row>
    <row r="1702" spans="1:29" s="24" customFormat="1" ht="30" customHeight="1" x14ac:dyDescent="0.2">
      <c r="A1702" s="139"/>
      <c r="B1702" s="140"/>
      <c r="C1702" s="139"/>
      <c r="D1702" s="139"/>
      <c r="E1702" s="141"/>
      <c r="F1702" s="141"/>
      <c r="G1702" s="141"/>
      <c r="H1702" s="141"/>
      <c r="I1702" s="141"/>
      <c r="J1702" s="65"/>
      <c r="K1702" s="142"/>
      <c r="L1702" s="142"/>
      <c r="M1702" s="142"/>
      <c r="N1702" s="139"/>
      <c r="O1702" s="139"/>
      <c r="P1702" s="139"/>
      <c r="Q1702" s="140"/>
      <c r="R1702" s="23"/>
      <c r="Y1702" s="31"/>
      <c r="Z1702" s="31"/>
      <c r="AC1702" s="31"/>
    </row>
    <row r="1703" spans="1:29" s="24" customFormat="1" ht="30" customHeight="1" x14ac:dyDescent="0.2">
      <c r="A1703" s="139"/>
      <c r="B1703" s="140"/>
      <c r="C1703" s="139"/>
      <c r="D1703" s="139"/>
      <c r="E1703" s="141"/>
      <c r="F1703" s="141"/>
      <c r="G1703" s="141"/>
      <c r="H1703" s="141"/>
      <c r="I1703" s="141"/>
      <c r="J1703" s="65"/>
      <c r="K1703" s="142"/>
      <c r="L1703" s="142"/>
      <c r="M1703" s="142"/>
      <c r="N1703" s="139"/>
      <c r="O1703" s="139"/>
      <c r="P1703" s="139"/>
      <c r="Q1703" s="140"/>
      <c r="R1703" s="23"/>
      <c r="Y1703" s="31"/>
      <c r="Z1703" s="31"/>
      <c r="AC1703" s="31"/>
    </row>
    <row r="1704" spans="1:29" s="24" customFormat="1" ht="30" customHeight="1" x14ac:dyDescent="0.2">
      <c r="A1704" s="139"/>
      <c r="B1704" s="140"/>
      <c r="C1704" s="139"/>
      <c r="D1704" s="139"/>
      <c r="E1704" s="141"/>
      <c r="F1704" s="141"/>
      <c r="G1704" s="141"/>
      <c r="H1704" s="141"/>
      <c r="I1704" s="141"/>
      <c r="J1704" s="65"/>
      <c r="K1704" s="142"/>
      <c r="L1704" s="142"/>
      <c r="M1704" s="142"/>
      <c r="N1704" s="139"/>
      <c r="O1704" s="139"/>
      <c r="P1704" s="139"/>
      <c r="Q1704" s="140"/>
      <c r="R1704" s="23"/>
      <c r="Y1704" s="31"/>
      <c r="Z1704" s="31"/>
      <c r="AC1704" s="31"/>
    </row>
    <row r="1705" spans="1:29" s="24" customFormat="1" ht="30" customHeight="1" x14ac:dyDescent="0.2">
      <c r="A1705" s="139"/>
      <c r="B1705" s="140"/>
      <c r="C1705" s="139"/>
      <c r="D1705" s="139"/>
      <c r="E1705" s="141"/>
      <c r="F1705" s="141"/>
      <c r="G1705" s="141"/>
      <c r="H1705" s="141"/>
      <c r="I1705" s="141"/>
      <c r="J1705" s="65"/>
      <c r="K1705" s="142"/>
      <c r="L1705" s="142"/>
      <c r="M1705" s="142"/>
      <c r="N1705" s="139"/>
      <c r="O1705" s="139"/>
      <c r="P1705" s="139"/>
      <c r="Q1705" s="140"/>
      <c r="R1705" s="23"/>
      <c r="Y1705" s="31"/>
      <c r="Z1705" s="31"/>
      <c r="AC1705" s="31"/>
    </row>
    <row r="1706" spans="1:29" s="24" customFormat="1" ht="30" customHeight="1" x14ac:dyDescent="0.2">
      <c r="A1706" s="139"/>
      <c r="B1706" s="140"/>
      <c r="C1706" s="139"/>
      <c r="D1706" s="139"/>
      <c r="E1706" s="141"/>
      <c r="F1706" s="141"/>
      <c r="G1706" s="141"/>
      <c r="H1706" s="141"/>
      <c r="I1706" s="141"/>
      <c r="J1706" s="65"/>
      <c r="K1706" s="142"/>
      <c r="L1706" s="142"/>
      <c r="M1706" s="142"/>
      <c r="N1706" s="139"/>
      <c r="O1706" s="139"/>
      <c r="P1706" s="139"/>
      <c r="Q1706" s="140"/>
      <c r="R1706" s="23"/>
      <c r="Y1706" s="31"/>
      <c r="Z1706" s="31"/>
      <c r="AC1706" s="31"/>
    </row>
    <row r="1707" spans="1:29" s="24" customFormat="1" ht="30" customHeight="1" x14ac:dyDescent="0.2">
      <c r="A1707" s="139"/>
      <c r="B1707" s="140"/>
      <c r="C1707" s="139"/>
      <c r="D1707" s="139"/>
      <c r="E1707" s="141"/>
      <c r="F1707" s="141"/>
      <c r="G1707" s="141"/>
      <c r="H1707" s="141"/>
      <c r="I1707" s="141"/>
      <c r="J1707" s="65"/>
      <c r="K1707" s="142"/>
      <c r="L1707" s="142"/>
      <c r="M1707" s="142"/>
      <c r="N1707" s="139"/>
      <c r="O1707" s="139"/>
      <c r="P1707" s="139"/>
      <c r="Q1707" s="140"/>
      <c r="R1707" s="23"/>
      <c r="Y1707" s="31"/>
      <c r="Z1707" s="31"/>
      <c r="AC1707" s="31"/>
    </row>
    <row r="1708" spans="1:29" s="24" customFormat="1" ht="30" customHeight="1" x14ac:dyDescent="0.2">
      <c r="A1708" s="139"/>
      <c r="B1708" s="140"/>
      <c r="C1708" s="139"/>
      <c r="D1708" s="139"/>
      <c r="E1708" s="141"/>
      <c r="F1708" s="141"/>
      <c r="G1708" s="141"/>
      <c r="H1708" s="141"/>
      <c r="I1708" s="141"/>
      <c r="J1708" s="65"/>
      <c r="K1708" s="142"/>
      <c r="L1708" s="142"/>
      <c r="M1708" s="142"/>
      <c r="N1708" s="139"/>
      <c r="O1708" s="139"/>
      <c r="P1708" s="139"/>
      <c r="Q1708" s="140"/>
      <c r="R1708" s="23"/>
      <c r="Y1708" s="31"/>
      <c r="Z1708" s="31"/>
      <c r="AC1708" s="31"/>
    </row>
    <row r="1709" spans="1:29" s="24" customFormat="1" ht="30" customHeight="1" x14ac:dyDescent="0.2">
      <c r="A1709" s="139"/>
      <c r="B1709" s="140"/>
      <c r="C1709" s="139"/>
      <c r="D1709" s="139"/>
      <c r="E1709" s="141"/>
      <c r="F1709" s="141"/>
      <c r="G1709" s="141"/>
      <c r="H1709" s="141"/>
      <c r="I1709" s="141"/>
      <c r="J1709" s="65"/>
      <c r="K1709" s="142"/>
      <c r="L1709" s="142"/>
      <c r="M1709" s="142"/>
      <c r="N1709" s="139"/>
      <c r="O1709" s="139"/>
      <c r="P1709" s="139"/>
      <c r="Q1709" s="140"/>
      <c r="R1709" s="23"/>
      <c r="Y1709" s="31"/>
      <c r="Z1709" s="31"/>
      <c r="AC1709" s="31"/>
    </row>
    <row r="1710" spans="1:29" s="24" customFormat="1" ht="30" customHeight="1" x14ac:dyDescent="0.2">
      <c r="A1710" s="139"/>
      <c r="B1710" s="140"/>
      <c r="C1710" s="139"/>
      <c r="D1710" s="139"/>
      <c r="E1710" s="141"/>
      <c r="F1710" s="141"/>
      <c r="G1710" s="141"/>
      <c r="H1710" s="141"/>
      <c r="I1710" s="141"/>
      <c r="J1710" s="65"/>
      <c r="K1710" s="142"/>
      <c r="L1710" s="142"/>
      <c r="M1710" s="142"/>
      <c r="N1710" s="139"/>
      <c r="O1710" s="139"/>
      <c r="P1710" s="139"/>
      <c r="Q1710" s="140"/>
      <c r="R1710" s="23"/>
      <c r="Y1710" s="31"/>
      <c r="Z1710" s="31"/>
      <c r="AC1710" s="31"/>
    </row>
    <row r="1711" spans="1:29" s="24" customFormat="1" ht="30" customHeight="1" x14ac:dyDescent="0.2">
      <c r="A1711" s="139"/>
      <c r="B1711" s="140"/>
      <c r="C1711" s="139"/>
      <c r="D1711" s="139"/>
      <c r="E1711" s="141"/>
      <c r="F1711" s="141"/>
      <c r="G1711" s="141"/>
      <c r="H1711" s="141"/>
      <c r="I1711" s="141"/>
      <c r="J1711" s="65"/>
      <c r="K1711" s="142"/>
      <c r="L1711" s="142"/>
      <c r="M1711" s="142"/>
      <c r="N1711" s="139"/>
      <c r="O1711" s="139"/>
      <c r="P1711" s="139"/>
      <c r="Q1711" s="140"/>
      <c r="R1711" s="23"/>
      <c r="Y1711" s="31"/>
      <c r="Z1711" s="31"/>
      <c r="AC1711" s="31"/>
    </row>
    <row r="1712" spans="1:29" s="24" customFormat="1" ht="30" customHeight="1" x14ac:dyDescent="0.2">
      <c r="A1712" s="139"/>
      <c r="B1712" s="140"/>
      <c r="C1712" s="139"/>
      <c r="D1712" s="139"/>
      <c r="E1712" s="141"/>
      <c r="F1712" s="141"/>
      <c r="G1712" s="141"/>
      <c r="H1712" s="141"/>
      <c r="I1712" s="141"/>
      <c r="J1712" s="65"/>
      <c r="K1712" s="142"/>
      <c r="L1712" s="142"/>
      <c r="M1712" s="142"/>
      <c r="N1712" s="139"/>
      <c r="O1712" s="139"/>
      <c r="P1712" s="139"/>
      <c r="Q1712" s="140"/>
      <c r="R1712" s="23"/>
      <c r="Y1712" s="31"/>
      <c r="Z1712" s="31"/>
      <c r="AC1712" s="31"/>
    </row>
    <row r="1713" spans="1:29" s="24" customFormat="1" ht="30" customHeight="1" x14ac:dyDescent="0.2">
      <c r="A1713" s="139"/>
      <c r="B1713" s="140"/>
      <c r="C1713" s="139"/>
      <c r="D1713" s="139"/>
      <c r="E1713" s="141"/>
      <c r="F1713" s="141"/>
      <c r="G1713" s="141"/>
      <c r="H1713" s="141"/>
      <c r="I1713" s="141"/>
      <c r="J1713" s="65"/>
      <c r="K1713" s="142"/>
      <c r="L1713" s="142"/>
      <c r="M1713" s="142"/>
      <c r="N1713" s="139"/>
      <c r="O1713" s="139"/>
      <c r="P1713" s="139"/>
      <c r="Q1713" s="140"/>
      <c r="R1713" s="23"/>
      <c r="Y1713" s="31"/>
      <c r="Z1713" s="31"/>
      <c r="AC1713" s="31"/>
    </row>
    <row r="1714" spans="1:29" s="24" customFormat="1" ht="30" customHeight="1" x14ac:dyDescent="0.2">
      <c r="A1714" s="139"/>
      <c r="B1714" s="140"/>
      <c r="C1714" s="139"/>
      <c r="D1714" s="139"/>
      <c r="E1714" s="141"/>
      <c r="F1714" s="141"/>
      <c r="G1714" s="141"/>
      <c r="H1714" s="141"/>
      <c r="I1714" s="141"/>
      <c r="J1714" s="65"/>
      <c r="K1714" s="142"/>
      <c r="L1714" s="142"/>
      <c r="M1714" s="142"/>
      <c r="N1714" s="139"/>
      <c r="O1714" s="139"/>
      <c r="P1714" s="139"/>
      <c r="Q1714" s="140"/>
      <c r="R1714" s="23"/>
      <c r="Y1714" s="31"/>
      <c r="Z1714" s="31"/>
      <c r="AC1714" s="31"/>
    </row>
    <row r="1715" spans="1:29" s="24" customFormat="1" ht="30" customHeight="1" x14ac:dyDescent="0.2">
      <c r="A1715" s="139"/>
      <c r="B1715" s="140"/>
      <c r="C1715" s="139"/>
      <c r="D1715" s="139"/>
      <c r="E1715" s="141"/>
      <c r="F1715" s="141"/>
      <c r="G1715" s="141"/>
      <c r="H1715" s="141"/>
      <c r="I1715" s="141"/>
      <c r="J1715" s="65"/>
      <c r="K1715" s="142"/>
      <c r="L1715" s="142"/>
      <c r="M1715" s="142"/>
      <c r="N1715" s="139"/>
      <c r="O1715" s="139"/>
      <c r="P1715" s="139"/>
      <c r="Q1715" s="140"/>
      <c r="R1715" s="23"/>
      <c r="Y1715" s="31"/>
      <c r="Z1715" s="31"/>
      <c r="AC1715" s="31"/>
    </row>
    <row r="1716" spans="1:29" s="24" customFormat="1" ht="30" customHeight="1" x14ac:dyDescent="0.2">
      <c r="A1716" s="139"/>
      <c r="B1716" s="140"/>
      <c r="C1716" s="139"/>
      <c r="D1716" s="139"/>
      <c r="E1716" s="141"/>
      <c r="F1716" s="141"/>
      <c r="G1716" s="141"/>
      <c r="H1716" s="141"/>
      <c r="I1716" s="141"/>
      <c r="J1716" s="65"/>
      <c r="K1716" s="142"/>
      <c r="L1716" s="142"/>
      <c r="M1716" s="142"/>
      <c r="N1716" s="139"/>
      <c r="O1716" s="139"/>
      <c r="P1716" s="139"/>
      <c r="Q1716" s="140"/>
      <c r="R1716" s="23"/>
      <c r="Y1716" s="31"/>
      <c r="Z1716" s="31"/>
      <c r="AC1716" s="31"/>
    </row>
    <row r="1717" spans="1:29" s="24" customFormat="1" ht="30" customHeight="1" x14ac:dyDescent="0.2">
      <c r="A1717" s="139"/>
      <c r="B1717" s="140"/>
      <c r="C1717" s="139"/>
      <c r="D1717" s="139"/>
      <c r="E1717" s="141"/>
      <c r="F1717" s="141"/>
      <c r="G1717" s="141"/>
      <c r="H1717" s="141"/>
      <c r="I1717" s="141"/>
      <c r="J1717" s="65"/>
      <c r="K1717" s="142"/>
      <c r="L1717" s="142"/>
      <c r="M1717" s="142"/>
      <c r="N1717" s="139"/>
      <c r="O1717" s="139"/>
      <c r="P1717" s="139"/>
      <c r="Q1717" s="140"/>
      <c r="R1717" s="23"/>
      <c r="Y1717" s="31"/>
      <c r="Z1717" s="31"/>
      <c r="AC1717" s="31"/>
    </row>
    <row r="1718" spans="1:29" s="24" customFormat="1" ht="30" customHeight="1" x14ac:dyDescent="0.2">
      <c r="A1718" s="139"/>
      <c r="B1718" s="140"/>
      <c r="C1718" s="139"/>
      <c r="D1718" s="139"/>
      <c r="E1718" s="141"/>
      <c r="F1718" s="141"/>
      <c r="G1718" s="141"/>
      <c r="H1718" s="141"/>
      <c r="I1718" s="141"/>
      <c r="J1718" s="65"/>
      <c r="K1718" s="142"/>
      <c r="L1718" s="142"/>
      <c r="M1718" s="142"/>
      <c r="N1718" s="139"/>
      <c r="O1718" s="139"/>
      <c r="P1718" s="139"/>
      <c r="Q1718" s="140"/>
      <c r="R1718" s="23"/>
      <c r="Y1718" s="31"/>
      <c r="Z1718" s="31"/>
      <c r="AC1718" s="31"/>
    </row>
    <row r="1719" spans="1:29" s="24" customFormat="1" ht="30" customHeight="1" x14ac:dyDescent="0.2">
      <c r="A1719" s="139"/>
      <c r="B1719" s="140"/>
      <c r="C1719" s="139"/>
      <c r="D1719" s="139"/>
      <c r="E1719" s="141"/>
      <c r="F1719" s="141"/>
      <c r="G1719" s="141"/>
      <c r="H1719" s="141"/>
      <c r="I1719" s="141"/>
      <c r="J1719" s="65"/>
      <c r="K1719" s="142"/>
      <c r="L1719" s="142"/>
      <c r="M1719" s="142"/>
      <c r="N1719" s="139"/>
      <c r="O1719" s="139"/>
      <c r="P1719" s="139"/>
      <c r="Q1719" s="140"/>
      <c r="R1719" s="23"/>
      <c r="Y1719" s="31"/>
      <c r="Z1719" s="31"/>
      <c r="AC1719" s="31"/>
    </row>
    <row r="1720" spans="1:29" s="24" customFormat="1" ht="30" customHeight="1" x14ac:dyDescent="0.2">
      <c r="A1720" s="139"/>
      <c r="B1720" s="140"/>
      <c r="C1720" s="139"/>
      <c r="D1720" s="139"/>
      <c r="E1720" s="141"/>
      <c r="F1720" s="141"/>
      <c r="G1720" s="141"/>
      <c r="H1720" s="141"/>
      <c r="I1720" s="141"/>
      <c r="J1720" s="65"/>
      <c r="K1720" s="142"/>
      <c r="L1720" s="142"/>
      <c r="M1720" s="142"/>
      <c r="N1720" s="139"/>
      <c r="O1720" s="139"/>
      <c r="P1720" s="139"/>
      <c r="Q1720" s="140"/>
      <c r="R1720" s="23"/>
      <c r="Y1720" s="31"/>
      <c r="Z1720" s="31"/>
      <c r="AC1720" s="31"/>
    </row>
    <row r="1721" spans="1:29" s="24" customFormat="1" ht="30" customHeight="1" x14ac:dyDescent="0.2">
      <c r="A1721" s="139"/>
      <c r="B1721" s="140"/>
      <c r="C1721" s="139"/>
      <c r="D1721" s="139"/>
      <c r="E1721" s="141"/>
      <c r="F1721" s="141"/>
      <c r="G1721" s="141"/>
      <c r="H1721" s="141"/>
      <c r="I1721" s="141"/>
      <c r="J1721" s="65"/>
      <c r="K1721" s="142"/>
      <c r="L1721" s="142"/>
      <c r="M1721" s="142"/>
      <c r="N1721" s="139"/>
      <c r="O1721" s="139"/>
      <c r="P1721" s="139"/>
      <c r="Q1721" s="140"/>
      <c r="R1721" s="23"/>
      <c r="Y1721" s="31"/>
      <c r="Z1721" s="31"/>
      <c r="AC1721" s="31"/>
    </row>
    <row r="1722" spans="1:29" s="24" customFormat="1" ht="30" customHeight="1" x14ac:dyDescent="0.2">
      <c r="A1722" s="139"/>
      <c r="B1722" s="140"/>
      <c r="C1722" s="139"/>
      <c r="D1722" s="139"/>
      <c r="E1722" s="141"/>
      <c r="F1722" s="141"/>
      <c r="G1722" s="141"/>
      <c r="H1722" s="141"/>
      <c r="I1722" s="141"/>
      <c r="J1722" s="65"/>
      <c r="K1722" s="142"/>
      <c r="L1722" s="142"/>
      <c r="M1722" s="142"/>
      <c r="N1722" s="139"/>
      <c r="O1722" s="139"/>
      <c r="P1722" s="139"/>
      <c r="Q1722" s="140"/>
      <c r="R1722" s="23"/>
      <c r="Y1722" s="31"/>
      <c r="Z1722" s="31"/>
      <c r="AC1722" s="31"/>
    </row>
    <row r="1723" spans="1:29" s="24" customFormat="1" ht="30" customHeight="1" x14ac:dyDescent="0.2">
      <c r="A1723" s="139"/>
      <c r="B1723" s="140"/>
      <c r="C1723" s="139"/>
      <c r="D1723" s="139"/>
      <c r="E1723" s="141"/>
      <c r="F1723" s="141"/>
      <c r="G1723" s="141"/>
      <c r="H1723" s="141"/>
      <c r="I1723" s="141"/>
      <c r="J1723" s="65"/>
      <c r="K1723" s="142"/>
      <c r="L1723" s="142"/>
      <c r="M1723" s="142"/>
      <c r="N1723" s="139"/>
      <c r="O1723" s="139"/>
      <c r="P1723" s="139"/>
      <c r="Q1723" s="140"/>
      <c r="R1723" s="23"/>
      <c r="Y1723" s="31"/>
      <c r="Z1723" s="31"/>
      <c r="AC1723" s="31"/>
    </row>
    <row r="1724" spans="1:29" s="24" customFormat="1" ht="30" customHeight="1" x14ac:dyDescent="0.2">
      <c r="A1724" s="139"/>
      <c r="B1724" s="140"/>
      <c r="C1724" s="139"/>
      <c r="D1724" s="139"/>
      <c r="E1724" s="141"/>
      <c r="F1724" s="141"/>
      <c r="G1724" s="141"/>
      <c r="H1724" s="141"/>
      <c r="I1724" s="141"/>
      <c r="J1724" s="65"/>
      <c r="K1724" s="142"/>
      <c r="L1724" s="142"/>
      <c r="M1724" s="142"/>
      <c r="N1724" s="139"/>
      <c r="O1724" s="139"/>
      <c r="P1724" s="139"/>
      <c r="Q1724" s="140"/>
      <c r="R1724" s="23"/>
      <c r="Y1724" s="31"/>
      <c r="Z1724" s="31"/>
      <c r="AC1724" s="31"/>
    </row>
    <row r="1725" spans="1:29" s="24" customFormat="1" ht="30" customHeight="1" x14ac:dyDescent="0.2">
      <c r="A1725" s="139"/>
      <c r="B1725" s="140"/>
      <c r="C1725" s="139"/>
      <c r="D1725" s="139"/>
      <c r="E1725" s="141"/>
      <c r="F1725" s="141"/>
      <c r="G1725" s="141"/>
      <c r="H1725" s="141"/>
      <c r="I1725" s="141"/>
      <c r="J1725" s="65"/>
      <c r="K1725" s="142"/>
      <c r="L1725" s="142"/>
      <c r="M1725" s="142"/>
      <c r="N1725" s="139"/>
      <c r="O1725" s="139"/>
      <c r="P1725" s="139"/>
      <c r="Q1725" s="140"/>
      <c r="R1725" s="23"/>
      <c r="Y1725" s="31"/>
      <c r="Z1725" s="31"/>
      <c r="AC1725" s="31"/>
    </row>
    <row r="1726" spans="1:29" s="24" customFormat="1" ht="30" customHeight="1" x14ac:dyDescent="0.2">
      <c r="A1726" s="139"/>
      <c r="B1726" s="140"/>
      <c r="C1726" s="139"/>
      <c r="D1726" s="139"/>
      <c r="E1726" s="141"/>
      <c r="F1726" s="141"/>
      <c r="G1726" s="141"/>
      <c r="H1726" s="141"/>
      <c r="I1726" s="141"/>
      <c r="J1726" s="65"/>
      <c r="K1726" s="142"/>
      <c r="L1726" s="142"/>
      <c r="M1726" s="142"/>
      <c r="N1726" s="139"/>
      <c r="O1726" s="139"/>
      <c r="P1726" s="139"/>
      <c r="Q1726" s="140"/>
      <c r="R1726" s="23"/>
      <c r="Y1726" s="31"/>
      <c r="Z1726" s="31"/>
      <c r="AC1726" s="31"/>
    </row>
    <row r="1727" spans="1:29" s="24" customFormat="1" ht="30" customHeight="1" x14ac:dyDescent="0.2">
      <c r="A1727" s="139"/>
      <c r="B1727" s="140"/>
      <c r="C1727" s="139"/>
      <c r="D1727" s="139"/>
      <c r="E1727" s="141"/>
      <c r="F1727" s="141"/>
      <c r="G1727" s="141"/>
      <c r="H1727" s="141"/>
      <c r="I1727" s="141"/>
      <c r="J1727" s="65"/>
      <c r="K1727" s="142"/>
      <c r="L1727" s="142"/>
      <c r="M1727" s="142"/>
      <c r="N1727" s="139"/>
      <c r="O1727" s="139"/>
      <c r="P1727" s="139"/>
      <c r="Q1727" s="140"/>
      <c r="R1727" s="23"/>
      <c r="Y1727" s="31"/>
      <c r="Z1727" s="31"/>
      <c r="AC1727" s="31"/>
    </row>
    <row r="1728" spans="1:29" s="24" customFormat="1" ht="30" customHeight="1" x14ac:dyDescent="0.2">
      <c r="A1728" s="139"/>
      <c r="B1728" s="140"/>
      <c r="C1728" s="139"/>
      <c r="D1728" s="139"/>
      <c r="E1728" s="141"/>
      <c r="F1728" s="141"/>
      <c r="G1728" s="141"/>
      <c r="H1728" s="141"/>
      <c r="I1728" s="141"/>
      <c r="J1728" s="65"/>
      <c r="K1728" s="142"/>
      <c r="L1728" s="142"/>
      <c r="M1728" s="142"/>
      <c r="N1728" s="139"/>
      <c r="O1728" s="139"/>
      <c r="P1728" s="139"/>
      <c r="Q1728" s="140"/>
      <c r="R1728" s="23"/>
      <c r="Y1728" s="31"/>
      <c r="Z1728" s="31"/>
      <c r="AC1728" s="31"/>
    </row>
    <row r="1729" spans="1:29" s="24" customFormat="1" ht="30" customHeight="1" x14ac:dyDescent="0.2">
      <c r="A1729" s="139"/>
      <c r="B1729" s="140"/>
      <c r="C1729" s="139"/>
      <c r="D1729" s="139"/>
      <c r="E1729" s="141"/>
      <c r="F1729" s="141"/>
      <c r="G1729" s="141"/>
      <c r="H1729" s="141"/>
      <c r="I1729" s="141"/>
      <c r="J1729" s="65"/>
      <c r="K1729" s="142"/>
      <c r="L1729" s="142"/>
      <c r="M1729" s="142"/>
      <c r="N1729" s="139"/>
      <c r="O1729" s="139"/>
      <c r="P1729" s="139"/>
      <c r="Q1729" s="140"/>
      <c r="R1729" s="23"/>
      <c r="Y1729" s="31"/>
      <c r="Z1729" s="31"/>
      <c r="AC1729" s="31"/>
    </row>
    <row r="1730" spans="1:29" s="24" customFormat="1" ht="30" customHeight="1" x14ac:dyDescent="0.2">
      <c r="A1730" s="139"/>
      <c r="B1730" s="140"/>
      <c r="C1730" s="139"/>
      <c r="D1730" s="139"/>
      <c r="E1730" s="141"/>
      <c r="F1730" s="141"/>
      <c r="G1730" s="141"/>
      <c r="H1730" s="141"/>
      <c r="I1730" s="141"/>
      <c r="J1730" s="65"/>
      <c r="K1730" s="142"/>
      <c r="L1730" s="142"/>
      <c r="M1730" s="142"/>
      <c r="N1730" s="139"/>
      <c r="O1730" s="139"/>
      <c r="P1730" s="139"/>
      <c r="Q1730" s="140"/>
      <c r="R1730" s="23"/>
      <c r="Y1730" s="31"/>
      <c r="Z1730" s="31"/>
      <c r="AC1730" s="31"/>
    </row>
    <row r="1731" spans="1:29" s="24" customFormat="1" ht="30" customHeight="1" x14ac:dyDescent="0.2">
      <c r="A1731" s="139"/>
      <c r="B1731" s="140"/>
      <c r="C1731" s="139"/>
      <c r="D1731" s="139"/>
      <c r="E1731" s="141"/>
      <c r="F1731" s="141"/>
      <c r="G1731" s="141"/>
      <c r="H1731" s="141"/>
      <c r="I1731" s="141"/>
      <c r="J1731" s="65"/>
      <c r="K1731" s="142"/>
      <c r="L1731" s="142"/>
      <c r="M1731" s="142"/>
      <c r="N1731" s="139"/>
      <c r="O1731" s="139"/>
      <c r="P1731" s="139"/>
      <c r="Q1731" s="140"/>
      <c r="R1731" s="23"/>
      <c r="Y1731" s="31"/>
      <c r="Z1731" s="31"/>
      <c r="AC1731" s="31"/>
    </row>
    <row r="1732" spans="1:29" s="24" customFormat="1" ht="30" customHeight="1" x14ac:dyDescent="0.2">
      <c r="A1732" s="139"/>
      <c r="B1732" s="140"/>
      <c r="C1732" s="139"/>
      <c r="D1732" s="139"/>
      <c r="E1732" s="141"/>
      <c r="F1732" s="141"/>
      <c r="G1732" s="141"/>
      <c r="H1732" s="141"/>
      <c r="I1732" s="141"/>
      <c r="J1732" s="65"/>
      <c r="K1732" s="142"/>
      <c r="L1732" s="142"/>
      <c r="M1732" s="142"/>
      <c r="N1732" s="139"/>
      <c r="O1732" s="139"/>
      <c r="P1732" s="139"/>
      <c r="Q1732" s="140"/>
      <c r="R1732" s="23"/>
      <c r="Y1732" s="31"/>
      <c r="Z1732" s="31"/>
      <c r="AC1732" s="31"/>
    </row>
    <row r="1733" spans="1:29" s="24" customFormat="1" ht="30" customHeight="1" x14ac:dyDescent="0.2">
      <c r="A1733" s="139"/>
      <c r="B1733" s="140"/>
      <c r="C1733" s="139"/>
      <c r="D1733" s="139"/>
      <c r="E1733" s="141"/>
      <c r="F1733" s="141"/>
      <c r="G1733" s="141"/>
      <c r="H1733" s="141"/>
      <c r="I1733" s="141"/>
      <c r="J1733" s="65"/>
      <c r="K1733" s="142"/>
      <c r="L1733" s="142"/>
      <c r="M1733" s="142"/>
      <c r="N1733" s="139"/>
      <c r="O1733" s="139"/>
      <c r="P1733" s="139"/>
      <c r="Q1733" s="140"/>
      <c r="R1733" s="23"/>
      <c r="Y1733" s="31"/>
      <c r="Z1733" s="31"/>
      <c r="AC1733" s="31"/>
    </row>
    <row r="1734" spans="1:29" s="24" customFormat="1" ht="30" customHeight="1" x14ac:dyDescent="0.2">
      <c r="A1734" s="139"/>
      <c r="B1734" s="140"/>
      <c r="C1734" s="139"/>
      <c r="D1734" s="139"/>
      <c r="E1734" s="141"/>
      <c r="F1734" s="141"/>
      <c r="G1734" s="141"/>
      <c r="H1734" s="141"/>
      <c r="I1734" s="141"/>
      <c r="J1734" s="65"/>
      <c r="K1734" s="142"/>
      <c r="L1734" s="142"/>
      <c r="M1734" s="142"/>
      <c r="N1734" s="139"/>
      <c r="O1734" s="139"/>
      <c r="P1734" s="139"/>
      <c r="Q1734" s="140"/>
      <c r="R1734" s="23"/>
      <c r="Y1734" s="31"/>
      <c r="Z1734" s="31"/>
      <c r="AC1734" s="31"/>
    </row>
    <row r="1735" spans="1:29" s="24" customFormat="1" ht="30" customHeight="1" x14ac:dyDescent="0.2">
      <c r="A1735" s="139"/>
      <c r="B1735" s="140"/>
      <c r="C1735" s="139"/>
      <c r="D1735" s="139"/>
      <c r="E1735" s="141"/>
      <c r="F1735" s="141"/>
      <c r="G1735" s="141"/>
      <c r="H1735" s="141"/>
      <c r="I1735" s="141"/>
      <c r="J1735" s="65"/>
      <c r="K1735" s="142"/>
      <c r="L1735" s="142"/>
      <c r="M1735" s="142"/>
      <c r="N1735" s="139"/>
      <c r="O1735" s="139"/>
      <c r="P1735" s="139"/>
      <c r="Q1735" s="140"/>
      <c r="R1735" s="23"/>
      <c r="Y1735" s="31"/>
      <c r="Z1735" s="31"/>
      <c r="AC1735" s="31"/>
    </row>
    <row r="1736" spans="1:29" s="24" customFormat="1" ht="30" customHeight="1" x14ac:dyDescent="0.2">
      <c r="A1736" s="139"/>
      <c r="B1736" s="140"/>
      <c r="C1736" s="139"/>
      <c r="D1736" s="139"/>
      <c r="E1736" s="141"/>
      <c r="F1736" s="141"/>
      <c r="G1736" s="141"/>
      <c r="H1736" s="141"/>
      <c r="I1736" s="141"/>
      <c r="J1736" s="65"/>
      <c r="K1736" s="142"/>
      <c r="L1736" s="142"/>
      <c r="M1736" s="142"/>
      <c r="N1736" s="139"/>
      <c r="O1736" s="139"/>
      <c r="P1736" s="139"/>
      <c r="Q1736" s="140"/>
      <c r="R1736" s="23"/>
      <c r="Y1736" s="31"/>
      <c r="Z1736" s="31"/>
      <c r="AC1736" s="31"/>
    </row>
    <row r="1737" spans="1:29" s="24" customFormat="1" ht="30" customHeight="1" x14ac:dyDescent="0.2">
      <c r="A1737" s="139"/>
      <c r="B1737" s="140"/>
      <c r="C1737" s="139"/>
      <c r="D1737" s="139"/>
      <c r="E1737" s="141"/>
      <c r="F1737" s="141"/>
      <c r="G1737" s="141"/>
      <c r="H1737" s="141"/>
      <c r="I1737" s="141"/>
      <c r="J1737" s="65"/>
      <c r="K1737" s="142"/>
      <c r="L1737" s="142"/>
      <c r="M1737" s="142"/>
      <c r="N1737" s="139"/>
      <c r="O1737" s="139"/>
      <c r="P1737" s="139"/>
      <c r="Q1737" s="140"/>
      <c r="R1737" s="23"/>
      <c r="Y1737" s="31"/>
      <c r="Z1737" s="31"/>
      <c r="AC1737" s="31"/>
    </row>
    <row r="1738" spans="1:29" s="24" customFormat="1" ht="30" customHeight="1" x14ac:dyDescent="0.2">
      <c r="A1738" s="139"/>
      <c r="B1738" s="140"/>
      <c r="C1738" s="139"/>
      <c r="D1738" s="139"/>
      <c r="E1738" s="141"/>
      <c r="F1738" s="141"/>
      <c r="G1738" s="141"/>
      <c r="H1738" s="141"/>
      <c r="I1738" s="141"/>
      <c r="J1738" s="65"/>
      <c r="K1738" s="142"/>
      <c r="L1738" s="142"/>
      <c r="M1738" s="142"/>
      <c r="N1738" s="139"/>
      <c r="O1738" s="139"/>
      <c r="P1738" s="139"/>
      <c r="Q1738" s="140"/>
      <c r="R1738" s="23"/>
      <c r="Y1738" s="31"/>
      <c r="Z1738" s="31"/>
      <c r="AC1738" s="31"/>
    </row>
    <row r="1739" spans="1:29" s="24" customFormat="1" ht="30" customHeight="1" x14ac:dyDescent="0.2">
      <c r="A1739" s="139"/>
      <c r="B1739" s="140"/>
      <c r="C1739" s="139"/>
      <c r="D1739" s="139"/>
      <c r="E1739" s="141"/>
      <c r="F1739" s="141"/>
      <c r="G1739" s="141"/>
      <c r="H1739" s="141"/>
      <c r="I1739" s="141"/>
      <c r="J1739" s="65"/>
      <c r="K1739" s="142"/>
      <c r="L1739" s="142"/>
      <c r="M1739" s="142"/>
      <c r="N1739" s="139"/>
      <c r="O1739" s="139"/>
      <c r="P1739" s="139"/>
      <c r="Q1739" s="140"/>
      <c r="R1739" s="23"/>
      <c r="Y1739" s="31"/>
      <c r="Z1739" s="31"/>
      <c r="AC1739" s="31"/>
    </row>
    <row r="1740" spans="1:29" s="24" customFormat="1" ht="30" customHeight="1" x14ac:dyDescent="0.2">
      <c r="A1740" s="139"/>
      <c r="B1740" s="140"/>
      <c r="C1740" s="139"/>
      <c r="D1740" s="139"/>
      <c r="E1740" s="141"/>
      <c r="F1740" s="141"/>
      <c r="G1740" s="141"/>
      <c r="H1740" s="141"/>
      <c r="I1740" s="141"/>
      <c r="J1740" s="65"/>
      <c r="K1740" s="142"/>
      <c r="L1740" s="142"/>
      <c r="M1740" s="142"/>
      <c r="N1740" s="139"/>
      <c r="O1740" s="139"/>
      <c r="P1740" s="139"/>
      <c r="Q1740" s="140"/>
      <c r="R1740" s="23"/>
      <c r="Y1740" s="31"/>
      <c r="Z1740" s="31"/>
      <c r="AC1740" s="31"/>
    </row>
    <row r="1741" spans="1:29" s="24" customFormat="1" ht="30" customHeight="1" x14ac:dyDescent="0.2">
      <c r="A1741" s="139"/>
      <c r="B1741" s="140"/>
      <c r="C1741" s="139"/>
      <c r="D1741" s="139"/>
      <c r="E1741" s="141"/>
      <c r="F1741" s="141"/>
      <c r="G1741" s="141"/>
      <c r="H1741" s="141"/>
      <c r="I1741" s="141"/>
      <c r="J1741" s="65"/>
      <c r="K1741" s="142"/>
      <c r="L1741" s="142"/>
      <c r="M1741" s="142"/>
      <c r="N1741" s="139"/>
      <c r="O1741" s="139"/>
      <c r="P1741" s="139"/>
      <c r="Q1741" s="140"/>
      <c r="R1741" s="23"/>
      <c r="Y1741" s="31"/>
      <c r="Z1741" s="31"/>
      <c r="AC1741" s="31"/>
    </row>
    <row r="1742" spans="1:29" s="24" customFormat="1" ht="30" customHeight="1" x14ac:dyDescent="0.2">
      <c r="A1742" s="139"/>
      <c r="B1742" s="140"/>
      <c r="C1742" s="139"/>
      <c r="D1742" s="139"/>
      <c r="E1742" s="141"/>
      <c r="F1742" s="141"/>
      <c r="G1742" s="141"/>
      <c r="H1742" s="141"/>
      <c r="I1742" s="141"/>
      <c r="J1742" s="65"/>
      <c r="K1742" s="142"/>
      <c r="L1742" s="142"/>
      <c r="M1742" s="142"/>
      <c r="N1742" s="139"/>
      <c r="O1742" s="139"/>
      <c r="P1742" s="139"/>
      <c r="Q1742" s="140"/>
      <c r="R1742" s="23"/>
      <c r="Y1742" s="31"/>
      <c r="Z1742" s="31"/>
      <c r="AC1742" s="31"/>
    </row>
    <row r="1743" spans="1:29" s="24" customFormat="1" ht="30" customHeight="1" x14ac:dyDescent="0.2">
      <c r="A1743" s="139"/>
      <c r="B1743" s="140"/>
      <c r="C1743" s="139"/>
      <c r="D1743" s="139"/>
      <c r="E1743" s="141"/>
      <c r="F1743" s="141"/>
      <c r="G1743" s="141"/>
      <c r="H1743" s="141"/>
      <c r="I1743" s="141"/>
      <c r="J1743" s="65"/>
      <c r="K1743" s="142"/>
      <c r="L1743" s="142"/>
      <c r="M1743" s="142"/>
      <c r="N1743" s="139"/>
      <c r="O1743" s="139"/>
      <c r="P1743" s="139"/>
      <c r="Q1743" s="140"/>
      <c r="R1743" s="23"/>
      <c r="Y1743" s="31"/>
      <c r="Z1743" s="31"/>
      <c r="AC1743" s="31"/>
    </row>
    <row r="1744" spans="1:29" s="24" customFormat="1" ht="30" customHeight="1" x14ac:dyDescent="0.2">
      <c r="A1744" s="139"/>
      <c r="B1744" s="140"/>
      <c r="C1744" s="139"/>
      <c r="D1744" s="139"/>
      <c r="E1744" s="141"/>
      <c r="F1744" s="141"/>
      <c r="G1744" s="141"/>
      <c r="H1744" s="141"/>
      <c r="I1744" s="141"/>
      <c r="J1744" s="65"/>
      <c r="K1744" s="142"/>
      <c r="L1744" s="142"/>
      <c r="M1744" s="142"/>
      <c r="N1744" s="139"/>
      <c r="O1744" s="139"/>
      <c r="P1744" s="139"/>
      <c r="Q1744" s="140"/>
      <c r="R1744" s="23"/>
      <c r="Y1744" s="31"/>
      <c r="Z1744" s="31"/>
      <c r="AC1744" s="31"/>
    </row>
    <row r="1745" spans="1:29" s="24" customFormat="1" ht="30" customHeight="1" x14ac:dyDescent="0.2">
      <c r="A1745" s="139"/>
      <c r="B1745" s="140"/>
      <c r="C1745" s="139"/>
      <c r="D1745" s="139"/>
      <c r="E1745" s="141"/>
      <c r="F1745" s="141"/>
      <c r="G1745" s="141"/>
      <c r="H1745" s="141"/>
      <c r="I1745" s="141"/>
      <c r="J1745" s="65"/>
      <c r="K1745" s="142"/>
      <c r="L1745" s="142"/>
      <c r="M1745" s="142"/>
      <c r="N1745" s="139"/>
      <c r="O1745" s="139"/>
      <c r="P1745" s="139"/>
      <c r="Q1745" s="140"/>
      <c r="R1745" s="23"/>
      <c r="Y1745" s="31"/>
      <c r="Z1745" s="31"/>
      <c r="AC1745" s="31"/>
    </row>
    <row r="1746" spans="1:29" s="24" customFormat="1" ht="30" customHeight="1" x14ac:dyDescent="0.2">
      <c r="A1746" s="139"/>
      <c r="B1746" s="140"/>
      <c r="C1746" s="139"/>
      <c r="D1746" s="139"/>
      <c r="E1746" s="141"/>
      <c r="F1746" s="141"/>
      <c r="G1746" s="141"/>
      <c r="H1746" s="141"/>
      <c r="I1746" s="141"/>
      <c r="J1746" s="65"/>
      <c r="K1746" s="142"/>
      <c r="L1746" s="142"/>
      <c r="M1746" s="142"/>
      <c r="N1746" s="139"/>
      <c r="O1746" s="139"/>
      <c r="P1746" s="139"/>
      <c r="Q1746" s="140"/>
      <c r="R1746" s="23"/>
      <c r="Y1746" s="31"/>
      <c r="Z1746" s="31"/>
      <c r="AC1746" s="31"/>
    </row>
    <row r="1747" spans="1:29" s="24" customFormat="1" ht="30" customHeight="1" x14ac:dyDescent="0.2">
      <c r="A1747" s="139"/>
      <c r="B1747" s="140"/>
      <c r="C1747" s="139"/>
      <c r="D1747" s="139"/>
      <c r="E1747" s="141"/>
      <c r="F1747" s="141"/>
      <c r="G1747" s="141"/>
      <c r="H1747" s="141"/>
      <c r="I1747" s="141"/>
      <c r="J1747" s="65"/>
      <c r="K1747" s="142"/>
      <c r="L1747" s="142"/>
      <c r="M1747" s="142"/>
      <c r="N1747" s="139"/>
      <c r="O1747" s="139"/>
      <c r="P1747" s="139"/>
      <c r="Q1747" s="140"/>
      <c r="R1747" s="23"/>
      <c r="Y1747" s="31"/>
      <c r="Z1747" s="31"/>
      <c r="AC1747" s="31"/>
    </row>
    <row r="1748" spans="1:29" s="24" customFormat="1" ht="30" customHeight="1" x14ac:dyDescent="0.2">
      <c r="A1748" s="139"/>
      <c r="B1748" s="140"/>
      <c r="C1748" s="139"/>
      <c r="D1748" s="139"/>
      <c r="E1748" s="141"/>
      <c r="F1748" s="141"/>
      <c r="G1748" s="141"/>
      <c r="H1748" s="141"/>
      <c r="I1748" s="141"/>
      <c r="J1748" s="65"/>
      <c r="K1748" s="142"/>
      <c r="L1748" s="142"/>
      <c r="M1748" s="142"/>
      <c r="N1748" s="139"/>
      <c r="O1748" s="139"/>
      <c r="P1748" s="139"/>
      <c r="Q1748" s="140"/>
      <c r="R1748" s="23"/>
      <c r="Y1748" s="31"/>
      <c r="Z1748" s="31"/>
      <c r="AC1748" s="31"/>
    </row>
    <row r="1749" spans="1:29" s="24" customFormat="1" ht="30" customHeight="1" x14ac:dyDescent="0.2">
      <c r="A1749" s="139"/>
      <c r="B1749" s="140"/>
      <c r="C1749" s="139"/>
      <c r="D1749" s="139"/>
      <c r="E1749" s="141"/>
      <c r="F1749" s="141"/>
      <c r="G1749" s="141"/>
      <c r="H1749" s="141"/>
      <c r="I1749" s="141"/>
      <c r="J1749" s="65"/>
      <c r="K1749" s="142"/>
      <c r="L1749" s="142"/>
      <c r="M1749" s="142"/>
      <c r="N1749" s="139"/>
      <c r="O1749" s="139"/>
      <c r="P1749" s="139"/>
      <c r="Q1749" s="140"/>
      <c r="R1749" s="23"/>
      <c r="Y1749" s="31"/>
      <c r="Z1749" s="31"/>
      <c r="AC1749" s="31"/>
    </row>
    <row r="1750" spans="1:29" s="24" customFormat="1" ht="30" customHeight="1" x14ac:dyDescent="0.2">
      <c r="A1750" s="139"/>
      <c r="B1750" s="140"/>
      <c r="C1750" s="139"/>
      <c r="D1750" s="139"/>
      <c r="E1750" s="141"/>
      <c r="F1750" s="141"/>
      <c r="G1750" s="141"/>
      <c r="H1750" s="141"/>
      <c r="I1750" s="141"/>
      <c r="J1750" s="65"/>
      <c r="K1750" s="142"/>
      <c r="L1750" s="142"/>
      <c r="M1750" s="142"/>
      <c r="N1750" s="139"/>
      <c r="O1750" s="139"/>
      <c r="P1750" s="139"/>
      <c r="Q1750" s="140"/>
      <c r="R1750" s="23"/>
      <c r="Y1750" s="31"/>
      <c r="Z1750" s="31"/>
      <c r="AC1750" s="31"/>
    </row>
    <row r="1751" spans="1:29" s="24" customFormat="1" ht="30" customHeight="1" x14ac:dyDescent="0.2">
      <c r="A1751" s="139"/>
      <c r="B1751" s="140"/>
      <c r="C1751" s="139"/>
      <c r="D1751" s="139"/>
      <c r="E1751" s="141"/>
      <c r="F1751" s="141"/>
      <c r="G1751" s="141"/>
      <c r="H1751" s="141"/>
      <c r="I1751" s="141"/>
      <c r="J1751" s="65"/>
      <c r="K1751" s="142"/>
      <c r="L1751" s="142"/>
      <c r="M1751" s="142"/>
      <c r="N1751" s="139"/>
      <c r="O1751" s="139"/>
      <c r="P1751" s="139"/>
      <c r="Q1751" s="140"/>
      <c r="R1751" s="23"/>
      <c r="Y1751" s="31"/>
      <c r="Z1751" s="31"/>
      <c r="AC1751" s="31"/>
    </row>
    <row r="1752" spans="1:29" s="24" customFormat="1" ht="30" customHeight="1" x14ac:dyDescent="0.2">
      <c r="A1752" s="139"/>
      <c r="B1752" s="140"/>
      <c r="C1752" s="139"/>
      <c r="D1752" s="139"/>
      <c r="E1752" s="141"/>
      <c r="F1752" s="141"/>
      <c r="G1752" s="141"/>
      <c r="H1752" s="141"/>
      <c r="I1752" s="141"/>
      <c r="J1752" s="65"/>
      <c r="K1752" s="142"/>
      <c r="L1752" s="142"/>
      <c r="M1752" s="142"/>
      <c r="N1752" s="139"/>
      <c r="O1752" s="139"/>
      <c r="P1752" s="139"/>
      <c r="Q1752" s="140"/>
      <c r="R1752" s="23"/>
      <c r="Y1752" s="31"/>
      <c r="Z1752" s="31"/>
      <c r="AC1752" s="31"/>
    </row>
    <row r="1753" spans="1:29" s="24" customFormat="1" ht="30" customHeight="1" x14ac:dyDescent="0.2">
      <c r="A1753" s="139"/>
      <c r="B1753" s="140"/>
      <c r="C1753" s="139"/>
      <c r="D1753" s="139"/>
      <c r="E1753" s="141"/>
      <c r="F1753" s="141"/>
      <c r="G1753" s="141"/>
      <c r="H1753" s="141"/>
      <c r="I1753" s="141"/>
      <c r="J1753" s="65"/>
      <c r="K1753" s="142"/>
      <c r="L1753" s="142"/>
      <c r="M1753" s="142"/>
      <c r="N1753" s="139"/>
      <c r="O1753" s="139"/>
      <c r="P1753" s="139"/>
      <c r="Q1753" s="140"/>
      <c r="R1753" s="23"/>
      <c r="Y1753" s="31"/>
      <c r="Z1753" s="31"/>
      <c r="AC1753" s="31"/>
    </row>
    <row r="1754" spans="1:29" s="24" customFormat="1" ht="30" customHeight="1" x14ac:dyDescent="0.2">
      <c r="A1754" s="139"/>
      <c r="B1754" s="140"/>
      <c r="C1754" s="139"/>
      <c r="D1754" s="139"/>
      <c r="E1754" s="141"/>
      <c r="F1754" s="141"/>
      <c r="G1754" s="141"/>
      <c r="H1754" s="141"/>
      <c r="I1754" s="141"/>
      <c r="J1754" s="65"/>
      <c r="K1754" s="142"/>
      <c r="L1754" s="142"/>
      <c r="M1754" s="142"/>
      <c r="N1754" s="139"/>
      <c r="O1754" s="139"/>
      <c r="P1754" s="139"/>
      <c r="Q1754" s="140"/>
      <c r="R1754" s="23"/>
      <c r="Y1754" s="31"/>
      <c r="Z1754" s="31"/>
      <c r="AC1754" s="31"/>
    </row>
    <row r="1755" spans="1:29" s="24" customFormat="1" ht="30" customHeight="1" x14ac:dyDescent="0.2">
      <c r="A1755" s="139"/>
      <c r="B1755" s="140"/>
      <c r="C1755" s="139"/>
      <c r="D1755" s="139"/>
      <c r="E1755" s="141"/>
      <c r="F1755" s="141"/>
      <c r="G1755" s="141"/>
      <c r="H1755" s="141"/>
      <c r="I1755" s="141"/>
      <c r="J1755" s="65"/>
      <c r="K1755" s="142"/>
      <c r="L1755" s="142"/>
      <c r="M1755" s="142"/>
      <c r="N1755" s="139"/>
      <c r="O1755" s="139"/>
      <c r="P1755" s="139"/>
      <c r="Q1755" s="140"/>
      <c r="R1755" s="23"/>
      <c r="Y1755" s="31"/>
      <c r="Z1755" s="31"/>
      <c r="AC1755" s="31"/>
    </row>
    <row r="1756" spans="1:29" s="24" customFormat="1" ht="30" customHeight="1" x14ac:dyDescent="0.2">
      <c r="A1756" s="139"/>
      <c r="B1756" s="140"/>
      <c r="C1756" s="139"/>
      <c r="D1756" s="139"/>
      <c r="E1756" s="141"/>
      <c r="F1756" s="141"/>
      <c r="G1756" s="141"/>
      <c r="H1756" s="141"/>
      <c r="I1756" s="141"/>
      <c r="J1756" s="65"/>
      <c r="K1756" s="142"/>
      <c r="L1756" s="142"/>
      <c r="M1756" s="142"/>
      <c r="N1756" s="139"/>
      <c r="O1756" s="139"/>
      <c r="P1756" s="139"/>
      <c r="Q1756" s="140"/>
      <c r="R1756" s="23"/>
      <c r="Y1756" s="31"/>
      <c r="Z1756" s="31"/>
      <c r="AC1756" s="31"/>
    </row>
    <row r="1757" spans="1:29" s="24" customFormat="1" ht="30" customHeight="1" x14ac:dyDescent="0.2">
      <c r="A1757" s="139"/>
      <c r="B1757" s="140"/>
      <c r="C1757" s="139"/>
      <c r="D1757" s="139"/>
      <c r="E1757" s="141"/>
      <c r="F1757" s="141"/>
      <c r="G1757" s="141"/>
      <c r="H1757" s="141"/>
      <c r="I1757" s="141"/>
      <c r="J1757" s="65"/>
      <c r="K1757" s="142"/>
      <c r="L1757" s="142"/>
      <c r="M1757" s="142"/>
      <c r="N1757" s="139"/>
      <c r="O1757" s="139"/>
      <c r="P1757" s="139"/>
      <c r="Q1757" s="140"/>
      <c r="R1757" s="23"/>
      <c r="Y1757" s="31"/>
      <c r="Z1757" s="31"/>
      <c r="AC1757" s="31"/>
    </row>
    <row r="1758" spans="1:29" s="24" customFormat="1" ht="30" customHeight="1" x14ac:dyDescent="0.2">
      <c r="A1758" s="139"/>
      <c r="B1758" s="140"/>
      <c r="C1758" s="139"/>
      <c r="D1758" s="139"/>
      <c r="E1758" s="141"/>
      <c r="F1758" s="141"/>
      <c r="G1758" s="141"/>
      <c r="H1758" s="141"/>
      <c r="I1758" s="141"/>
      <c r="J1758" s="65"/>
      <c r="K1758" s="142"/>
      <c r="L1758" s="142"/>
      <c r="M1758" s="142"/>
      <c r="N1758" s="139"/>
      <c r="O1758" s="139"/>
      <c r="P1758" s="139"/>
      <c r="Q1758" s="140"/>
      <c r="R1758" s="23"/>
      <c r="Y1758" s="31"/>
      <c r="Z1758" s="31"/>
      <c r="AC1758" s="31"/>
    </row>
    <row r="1759" spans="1:29" s="24" customFormat="1" ht="30" customHeight="1" x14ac:dyDescent="0.2">
      <c r="A1759" s="139"/>
      <c r="B1759" s="140"/>
      <c r="C1759" s="139"/>
      <c r="D1759" s="139"/>
      <c r="E1759" s="141"/>
      <c r="F1759" s="141"/>
      <c r="G1759" s="141"/>
      <c r="H1759" s="141"/>
      <c r="I1759" s="141"/>
      <c r="J1759" s="65"/>
      <c r="K1759" s="142"/>
      <c r="L1759" s="142"/>
      <c r="M1759" s="142"/>
      <c r="N1759" s="139"/>
      <c r="O1759" s="139"/>
      <c r="P1759" s="139"/>
      <c r="Q1759" s="140"/>
      <c r="R1759" s="23"/>
      <c r="Y1759" s="31"/>
      <c r="Z1759" s="31"/>
      <c r="AC1759" s="31"/>
    </row>
    <row r="1760" spans="1:29" s="24" customFormat="1" ht="30" customHeight="1" x14ac:dyDescent="0.2">
      <c r="A1760" s="139"/>
      <c r="B1760" s="140"/>
      <c r="C1760" s="139"/>
      <c r="D1760" s="139"/>
      <c r="E1760" s="141"/>
      <c r="F1760" s="141"/>
      <c r="G1760" s="141"/>
      <c r="H1760" s="141"/>
      <c r="I1760" s="141"/>
      <c r="J1760" s="65"/>
      <c r="K1760" s="142"/>
      <c r="L1760" s="142"/>
      <c r="M1760" s="142"/>
      <c r="N1760" s="139"/>
      <c r="O1760" s="139"/>
      <c r="P1760" s="139"/>
      <c r="Q1760" s="140"/>
      <c r="R1760" s="23"/>
      <c r="Y1760" s="31"/>
      <c r="Z1760" s="31"/>
      <c r="AC1760" s="31"/>
    </row>
    <row r="1761" spans="1:29" s="24" customFormat="1" ht="30" customHeight="1" x14ac:dyDescent="0.2">
      <c r="A1761" s="139"/>
      <c r="B1761" s="140"/>
      <c r="C1761" s="139"/>
      <c r="D1761" s="139"/>
      <c r="E1761" s="141"/>
      <c r="F1761" s="141"/>
      <c r="G1761" s="141"/>
      <c r="H1761" s="141"/>
      <c r="I1761" s="141"/>
      <c r="J1761" s="65"/>
      <c r="K1761" s="142"/>
      <c r="L1761" s="142"/>
      <c r="M1761" s="142"/>
      <c r="N1761" s="139"/>
      <c r="O1761" s="139"/>
      <c r="P1761" s="139"/>
      <c r="Q1761" s="140"/>
      <c r="R1761" s="23"/>
      <c r="Y1761" s="31"/>
      <c r="Z1761" s="31"/>
      <c r="AC1761" s="31"/>
    </row>
    <row r="1762" spans="1:29" s="24" customFormat="1" ht="30" customHeight="1" x14ac:dyDescent="0.2">
      <c r="A1762" s="139"/>
      <c r="B1762" s="140"/>
      <c r="C1762" s="139"/>
      <c r="D1762" s="139"/>
      <c r="E1762" s="141"/>
      <c r="F1762" s="141"/>
      <c r="G1762" s="141"/>
      <c r="H1762" s="141"/>
      <c r="I1762" s="141"/>
      <c r="J1762" s="65"/>
      <c r="K1762" s="142"/>
      <c r="L1762" s="142"/>
      <c r="M1762" s="142"/>
      <c r="N1762" s="139"/>
      <c r="O1762" s="139"/>
      <c r="P1762" s="139"/>
      <c r="Q1762" s="140"/>
      <c r="R1762" s="23"/>
      <c r="Y1762" s="31"/>
      <c r="Z1762" s="31"/>
      <c r="AC1762" s="31"/>
    </row>
    <row r="1763" spans="1:29" s="24" customFormat="1" ht="30" customHeight="1" x14ac:dyDescent="0.2">
      <c r="A1763" s="139"/>
      <c r="B1763" s="140"/>
      <c r="C1763" s="139"/>
      <c r="D1763" s="139"/>
      <c r="E1763" s="141"/>
      <c r="F1763" s="141"/>
      <c r="G1763" s="141"/>
      <c r="H1763" s="141"/>
      <c r="I1763" s="141"/>
      <c r="J1763" s="65"/>
      <c r="K1763" s="142"/>
      <c r="L1763" s="142"/>
      <c r="M1763" s="142"/>
      <c r="N1763" s="139"/>
      <c r="O1763" s="139"/>
      <c r="P1763" s="139"/>
      <c r="Q1763" s="140"/>
      <c r="R1763" s="23"/>
      <c r="Y1763" s="31"/>
      <c r="Z1763" s="31"/>
      <c r="AC1763" s="31"/>
    </row>
    <row r="1764" spans="1:29" s="24" customFormat="1" ht="30" customHeight="1" x14ac:dyDescent="0.2">
      <c r="A1764" s="139"/>
      <c r="B1764" s="140"/>
      <c r="C1764" s="139"/>
      <c r="D1764" s="139"/>
      <c r="E1764" s="141"/>
      <c r="F1764" s="141"/>
      <c r="G1764" s="141"/>
      <c r="H1764" s="141"/>
      <c r="I1764" s="141"/>
      <c r="J1764" s="65"/>
      <c r="K1764" s="142"/>
      <c r="L1764" s="142"/>
      <c r="M1764" s="142"/>
      <c r="N1764" s="139"/>
      <c r="O1764" s="139"/>
      <c r="P1764" s="139"/>
      <c r="Q1764" s="140"/>
      <c r="R1764" s="23"/>
      <c r="Y1764" s="31"/>
      <c r="Z1764" s="31"/>
      <c r="AC1764" s="31"/>
    </row>
    <row r="1765" spans="1:29" s="24" customFormat="1" ht="30" customHeight="1" x14ac:dyDescent="0.2">
      <c r="A1765" s="139"/>
      <c r="B1765" s="140"/>
      <c r="C1765" s="139"/>
      <c r="D1765" s="139"/>
      <c r="E1765" s="141"/>
      <c r="F1765" s="141"/>
      <c r="G1765" s="141"/>
      <c r="H1765" s="141"/>
      <c r="I1765" s="141"/>
      <c r="J1765" s="65"/>
      <c r="K1765" s="142"/>
      <c r="L1765" s="142"/>
      <c r="M1765" s="142"/>
      <c r="N1765" s="139"/>
      <c r="O1765" s="139"/>
      <c r="P1765" s="139"/>
      <c r="Q1765" s="140"/>
      <c r="R1765" s="23"/>
      <c r="Y1765" s="31"/>
      <c r="Z1765" s="31"/>
      <c r="AC1765" s="31"/>
    </row>
    <row r="1766" spans="1:29" s="24" customFormat="1" ht="30" customHeight="1" x14ac:dyDescent="0.2">
      <c r="A1766" s="139"/>
      <c r="B1766" s="140"/>
      <c r="C1766" s="139"/>
      <c r="D1766" s="139"/>
      <c r="E1766" s="141"/>
      <c r="F1766" s="141"/>
      <c r="G1766" s="141"/>
      <c r="H1766" s="141"/>
      <c r="I1766" s="141"/>
      <c r="J1766" s="65"/>
      <c r="K1766" s="142"/>
      <c r="L1766" s="142"/>
      <c r="M1766" s="142"/>
      <c r="N1766" s="139"/>
      <c r="O1766" s="139"/>
      <c r="P1766" s="139"/>
      <c r="Q1766" s="140"/>
      <c r="R1766" s="23"/>
      <c r="Y1766" s="31"/>
      <c r="Z1766" s="31"/>
      <c r="AC1766" s="31"/>
    </row>
    <row r="1767" spans="1:29" s="24" customFormat="1" ht="30" customHeight="1" x14ac:dyDescent="0.2">
      <c r="A1767" s="139"/>
      <c r="B1767" s="140"/>
      <c r="C1767" s="139"/>
      <c r="D1767" s="139"/>
      <c r="E1767" s="141"/>
      <c r="F1767" s="141"/>
      <c r="G1767" s="141"/>
      <c r="H1767" s="141"/>
      <c r="I1767" s="141"/>
      <c r="J1767" s="65"/>
      <c r="K1767" s="142"/>
      <c r="L1767" s="142"/>
      <c r="M1767" s="142"/>
      <c r="N1767" s="139"/>
      <c r="O1767" s="139"/>
      <c r="P1767" s="139"/>
      <c r="Q1767" s="140"/>
      <c r="R1767" s="23"/>
      <c r="Y1767" s="31"/>
      <c r="Z1767" s="31"/>
      <c r="AC1767" s="31"/>
    </row>
    <row r="1768" spans="1:29" s="24" customFormat="1" ht="30" customHeight="1" x14ac:dyDescent="0.2">
      <c r="A1768" s="139"/>
      <c r="B1768" s="140"/>
      <c r="C1768" s="139"/>
      <c r="D1768" s="139"/>
      <c r="E1768" s="141"/>
      <c r="F1768" s="141"/>
      <c r="G1768" s="141"/>
      <c r="H1768" s="141"/>
      <c r="I1768" s="141"/>
      <c r="J1768" s="65"/>
      <c r="K1768" s="142"/>
      <c r="L1768" s="142"/>
      <c r="M1768" s="142"/>
      <c r="N1768" s="139"/>
      <c r="O1768" s="139"/>
      <c r="P1768" s="139"/>
      <c r="Q1768" s="140"/>
      <c r="R1768" s="23"/>
      <c r="Y1768" s="31"/>
      <c r="Z1768" s="31"/>
      <c r="AC1768" s="31"/>
    </row>
    <row r="1769" spans="1:29" s="24" customFormat="1" ht="30" customHeight="1" x14ac:dyDescent="0.2">
      <c r="A1769" s="139"/>
      <c r="B1769" s="140"/>
      <c r="C1769" s="139"/>
      <c r="D1769" s="139"/>
      <c r="E1769" s="141"/>
      <c r="F1769" s="141"/>
      <c r="G1769" s="141"/>
      <c r="H1769" s="141"/>
      <c r="I1769" s="141"/>
      <c r="J1769" s="65"/>
      <c r="K1769" s="142"/>
      <c r="L1769" s="142"/>
      <c r="M1769" s="142"/>
      <c r="N1769" s="139"/>
      <c r="O1769" s="139"/>
      <c r="P1769" s="139"/>
      <c r="Q1769" s="140"/>
      <c r="R1769" s="23"/>
      <c r="Y1769" s="31"/>
      <c r="Z1769" s="31"/>
      <c r="AC1769" s="31"/>
    </row>
    <row r="1770" spans="1:29" s="24" customFormat="1" ht="30" customHeight="1" x14ac:dyDescent="0.2">
      <c r="A1770" s="139"/>
      <c r="B1770" s="140"/>
      <c r="C1770" s="139"/>
      <c r="D1770" s="139"/>
      <c r="E1770" s="141"/>
      <c r="F1770" s="141"/>
      <c r="G1770" s="141"/>
      <c r="H1770" s="141"/>
      <c r="I1770" s="141"/>
      <c r="J1770" s="65"/>
      <c r="K1770" s="142"/>
      <c r="L1770" s="142"/>
      <c r="M1770" s="142"/>
      <c r="N1770" s="139"/>
      <c r="O1770" s="139"/>
      <c r="P1770" s="139"/>
      <c r="Q1770" s="140"/>
      <c r="R1770" s="23"/>
      <c r="Y1770" s="31"/>
      <c r="Z1770" s="31"/>
      <c r="AC1770" s="31"/>
    </row>
    <row r="1771" spans="1:29" s="24" customFormat="1" ht="30" customHeight="1" x14ac:dyDescent="0.2">
      <c r="A1771" s="139"/>
      <c r="B1771" s="140"/>
      <c r="C1771" s="139"/>
      <c r="D1771" s="139"/>
      <c r="E1771" s="141"/>
      <c r="F1771" s="141"/>
      <c r="G1771" s="141"/>
      <c r="H1771" s="141"/>
      <c r="I1771" s="141"/>
      <c r="J1771" s="65"/>
      <c r="K1771" s="142"/>
      <c r="L1771" s="142"/>
      <c r="M1771" s="142"/>
      <c r="N1771" s="139"/>
      <c r="O1771" s="139"/>
      <c r="P1771" s="139"/>
      <c r="Q1771" s="140"/>
      <c r="R1771" s="23"/>
      <c r="Y1771" s="31"/>
      <c r="Z1771" s="31"/>
      <c r="AC1771" s="31"/>
    </row>
    <row r="1772" spans="1:29" s="24" customFormat="1" ht="30" customHeight="1" x14ac:dyDescent="0.2">
      <c r="A1772" s="139"/>
      <c r="B1772" s="140"/>
      <c r="C1772" s="139"/>
      <c r="D1772" s="139"/>
      <c r="E1772" s="141"/>
      <c r="F1772" s="141"/>
      <c r="G1772" s="141"/>
      <c r="H1772" s="141"/>
      <c r="I1772" s="141"/>
      <c r="J1772" s="65"/>
      <c r="K1772" s="142"/>
      <c r="L1772" s="142"/>
      <c r="M1772" s="142"/>
      <c r="N1772" s="139"/>
      <c r="O1772" s="139"/>
      <c r="P1772" s="139"/>
      <c r="Q1772" s="140"/>
      <c r="R1772" s="23"/>
      <c r="Y1772" s="31"/>
      <c r="Z1772" s="31"/>
      <c r="AC1772" s="31"/>
    </row>
    <row r="1773" spans="1:29" s="24" customFormat="1" ht="30" customHeight="1" x14ac:dyDescent="0.2">
      <c r="A1773" s="139"/>
      <c r="B1773" s="140"/>
      <c r="C1773" s="139"/>
      <c r="D1773" s="139"/>
      <c r="E1773" s="141"/>
      <c r="F1773" s="141"/>
      <c r="G1773" s="141"/>
      <c r="H1773" s="141"/>
      <c r="I1773" s="141"/>
      <c r="J1773" s="65"/>
      <c r="K1773" s="142"/>
      <c r="L1773" s="142"/>
      <c r="M1773" s="142"/>
      <c r="N1773" s="139"/>
      <c r="O1773" s="139"/>
      <c r="P1773" s="139"/>
      <c r="Q1773" s="140"/>
      <c r="R1773" s="23"/>
      <c r="Y1773" s="31"/>
      <c r="Z1773" s="31"/>
      <c r="AC1773" s="31"/>
    </row>
    <row r="1774" spans="1:29" s="24" customFormat="1" ht="30" customHeight="1" x14ac:dyDescent="0.2">
      <c r="A1774" s="139"/>
      <c r="B1774" s="140"/>
      <c r="C1774" s="139"/>
      <c r="D1774" s="139"/>
      <c r="E1774" s="141"/>
      <c r="F1774" s="141"/>
      <c r="G1774" s="141"/>
      <c r="H1774" s="141"/>
      <c r="I1774" s="141"/>
      <c r="J1774" s="65"/>
      <c r="K1774" s="142"/>
      <c r="L1774" s="142"/>
      <c r="M1774" s="142"/>
      <c r="N1774" s="139"/>
      <c r="O1774" s="139"/>
      <c r="P1774" s="139"/>
      <c r="Q1774" s="140"/>
      <c r="R1774" s="23"/>
      <c r="Y1774" s="31"/>
      <c r="Z1774" s="31"/>
      <c r="AC1774" s="31"/>
    </row>
    <row r="1775" spans="1:29" s="24" customFormat="1" ht="30" customHeight="1" x14ac:dyDescent="0.2">
      <c r="A1775" s="139"/>
      <c r="B1775" s="140"/>
      <c r="C1775" s="139"/>
      <c r="D1775" s="139"/>
      <c r="E1775" s="141"/>
      <c r="F1775" s="141"/>
      <c r="G1775" s="141"/>
      <c r="H1775" s="141"/>
      <c r="I1775" s="141"/>
      <c r="J1775" s="65"/>
      <c r="K1775" s="142"/>
      <c r="L1775" s="142"/>
      <c r="M1775" s="142"/>
      <c r="N1775" s="139"/>
      <c r="O1775" s="139"/>
      <c r="P1775" s="139"/>
      <c r="Q1775" s="140"/>
      <c r="R1775" s="23"/>
      <c r="Y1775" s="31"/>
      <c r="Z1775" s="31"/>
      <c r="AC1775" s="31"/>
    </row>
    <row r="1776" spans="1:29" s="24" customFormat="1" ht="30" customHeight="1" x14ac:dyDescent="0.2">
      <c r="A1776" s="139"/>
      <c r="B1776" s="140"/>
      <c r="C1776" s="139"/>
      <c r="D1776" s="139"/>
      <c r="E1776" s="141"/>
      <c r="F1776" s="141"/>
      <c r="G1776" s="141"/>
      <c r="H1776" s="141"/>
      <c r="I1776" s="141"/>
      <c r="J1776" s="65"/>
      <c r="K1776" s="142"/>
      <c r="L1776" s="142"/>
      <c r="M1776" s="142"/>
      <c r="N1776" s="139"/>
      <c r="O1776" s="139"/>
      <c r="P1776" s="139"/>
      <c r="Q1776" s="140"/>
      <c r="R1776" s="23"/>
      <c r="Y1776" s="31"/>
      <c r="Z1776" s="31"/>
      <c r="AC1776" s="31"/>
    </row>
    <row r="1777" spans="1:29" s="24" customFormat="1" ht="30" customHeight="1" x14ac:dyDescent="0.2">
      <c r="A1777" s="139"/>
      <c r="B1777" s="140"/>
      <c r="C1777" s="139"/>
      <c r="D1777" s="139"/>
      <c r="E1777" s="141"/>
      <c r="F1777" s="141"/>
      <c r="G1777" s="141"/>
      <c r="H1777" s="141"/>
      <c r="I1777" s="141"/>
      <c r="J1777" s="65"/>
      <c r="K1777" s="142"/>
      <c r="L1777" s="142"/>
      <c r="M1777" s="142"/>
      <c r="N1777" s="139"/>
      <c r="O1777" s="139"/>
      <c r="P1777" s="139"/>
      <c r="Q1777" s="140"/>
      <c r="R1777" s="23"/>
      <c r="Y1777" s="31"/>
      <c r="Z1777" s="31"/>
      <c r="AC1777" s="31"/>
    </row>
    <row r="1778" spans="1:29" s="24" customFormat="1" ht="30" customHeight="1" x14ac:dyDescent="0.2">
      <c r="A1778" s="139"/>
      <c r="B1778" s="140"/>
      <c r="C1778" s="139"/>
      <c r="D1778" s="139"/>
      <c r="E1778" s="141"/>
      <c r="F1778" s="141"/>
      <c r="G1778" s="141"/>
      <c r="H1778" s="141"/>
      <c r="I1778" s="141"/>
      <c r="J1778" s="65"/>
      <c r="K1778" s="142"/>
      <c r="L1778" s="142"/>
      <c r="M1778" s="142"/>
      <c r="N1778" s="139"/>
      <c r="O1778" s="139"/>
      <c r="P1778" s="139"/>
      <c r="Q1778" s="140"/>
      <c r="R1778" s="23"/>
      <c r="Y1778" s="31"/>
      <c r="Z1778" s="31"/>
      <c r="AC1778" s="31"/>
    </row>
    <row r="1779" spans="1:29" s="24" customFormat="1" ht="30" customHeight="1" x14ac:dyDescent="0.2">
      <c r="A1779" s="139"/>
      <c r="B1779" s="140"/>
      <c r="C1779" s="139"/>
      <c r="D1779" s="139"/>
      <c r="E1779" s="141"/>
      <c r="F1779" s="141"/>
      <c r="G1779" s="141"/>
      <c r="H1779" s="141"/>
      <c r="I1779" s="141"/>
      <c r="J1779" s="65"/>
      <c r="K1779" s="142"/>
      <c r="L1779" s="142"/>
      <c r="M1779" s="142"/>
      <c r="N1779" s="139"/>
      <c r="O1779" s="139"/>
      <c r="P1779" s="139"/>
      <c r="Q1779" s="140"/>
      <c r="R1779" s="23"/>
      <c r="Y1779" s="31"/>
      <c r="Z1779" s="31"/>
      <c r="AC1779" s="31"/>
    </row>
    <row r="1780" spans="1:29" s="24" customFormat="1" ht="30" customHeight="1" x14ac:dyDescent="0.2">
      <c r="A1780" s="139"/>
      <c r="B1780" s="140"/>
      <c r="C1780" s="139"/>
      <c r="D1780" s="139"/>
      <c r="E1780" s="141"/>
      <c r="F1780" s="141"/>
      <c r="G1780" s="141"/>
      <c r="H1780" s="141"/>
      <c r="I1780" s="141"/>
      <c r="J1780" s="65"/>
      <c r="K1780" s="142"/>
      <c r="L1780" s="142"/>
      <c r="M1780" s="142"/>
      <c r="N1780" s="139"/>
      <c r="O1780" s="139"/>
      <c r="P1780" s="139"/>
      <c r="Q1780" s="140"/>
      <c r="R1780" s="23"/>
      <c r="Y1780" s="31"/>
      <c r="Z1780" s="31"/>
      <c r="AC1780" s="31"/>
    </row>
    <row r="1781" spans="1:29" s="24" customFormat="1" ht="30" customHeight="1" x14ac:dyDescent="0.2">
      <c r="A1781" s="139"/>
      <c r="B1781" s="140"/>
      <c r="C1781" s="139"/>
      <c r="D1781" s="139"/>
      <c r="E1781" s="141"/>
      <c r="F1781" s="141"/>
      <c r="G1781" s="141"/>
      <c r="H1781" s="141"/>
      <c r="I1781" s="141"/>
      <c r="J1781" s="65"/>
      <c r="K1781" s="142"/>
      <c r="L1781" s="142"/>
      <c r="M1781" s="142"/>
      <c r="N1781" s="139"/>
      <c r="O1781" s="139"/>
      <c r="P1781" s="139"/>
      <c r="Q1781" s="140"/>
      <c r="R1781" s="23"/>
      <c r="Y1781" s="31"/>
      <c r="Z1781" s="31"/>
      <c r="AC1781" s="31"/>
    </row>
    <row r="1782" spans="1:29" s="24" customFormat="1" ht="30" customHeight="1" x14ac:dyDescent="0.2">
      <c r="A1782" s="139"/>
      <c r="B1782" s="140"/>
      <c r="C1782" s="139"/>
      <c r="D1782" s="139"/>
      <c r="E1782" s="141"/>
      <c r="F1782" s="141"/>
      <c r="G1782" s="141"/>
      <c r="H1782" s="141"/>
      <c r="I1782" s="141"/>
      <c r="J1782" s="65"/>
      <c r="K1782" s="142"/>
      <c r="L1782" s="142"/>
      <c r="M1782" s="142"/>
      <c r="N1782" s="139"/>
      <c r="O1782" s="139"/>
      <c r="P1782" s="139"/>
      <c r="Q1782" s="140"/>
      <c r="R1782" s="23"/>
      <c r="Y1782" s="31"/>
      <c r="Z1782" s="31"/>
      <c r="AC1782" s="31"/>
    </row>
    <row r="1783" spans="1:29" s="24" customFormat="1" ht="30" customHeight="1" x14ac:dyDescent="0.2">
      <c r="A1783" s="139"/>
      <c r="B1783" s="140"/>
      <c r="C1783" s="139"/>
      <c r="D1783" s="139"/>
      <c r="E1783" s="141"/>
      <c r="F1783" s="141"/>
      <c r="G1783" s="141"/>
      <c r="H1783" s="141"/>
      <c r="I1783" s="141"/>
      <c r="J1783" s="65"/>
      <c r="K1783" s="142"/>
      <c r="L1783" s="142"/>
      <c r="M1783" s="142"/>
      <c r="N1783" s="139"/>
      <c r="O1783" s="139"/>
      <c r="P1783" s="139"/>
      <c r="Q1783" s="140"/>
      <c r="R1783" s="23"/>
      <c r="Y1783" s="31"/>
      <c r="Z1783" s="31"/>
      <c r="AC1783" s="31"/>
    </row>
    <row r="1784" spans="1:29" s="24" customFormat="1" ht="30" customHeight="1" x14ac:dyDescent="0.2">
      <c r="A1784" s="139"/>
      <c r="B1784" s="140"/>
      <c r="C1784" s="139"/>
      <c r="D1784" s="139"/>
      <c r="E1784" s="141"/>
      <c r="F1784" s="141"/>
      <c r="G1784" s="141"/>
      <c r="H1784" s="141"/>
      <c r="I1784" s="141"/>
      <c r="J1784" s="65"/>
      <c r="K1784" s="142"/>
      <c r="L1784" s="142"/>
      <c r="M1784" s="142"/>
      <c r="N1784" s="139"/>
      <c r="O1784" s="139"/>
      <c r="P1784" s="139"/>
      <c r="Q1784" s="140"/>
      <c r="R1784" s="23"/>
      <c r="Y1784" s="31"/>
      <c r="Z1784" s="31"/>
      <c r="AC1784" s="31"/>
    </row>
    <row r="1785" spans="1:29" s="24" customFormat="1" ht="30" customHeight="1" x14ac:dyDescent="0.2">
      <c r="A1785" s="139"/>
      <c r="B1785" s="140"/>
      <c r="C1785" s="139"/>
      <c r="D1785" s="139"/>
      <c r="E1785" s="141"/>
      <c r="F1785" s="141"/>
      <c r="G1785" s="141"/>
      <c r="H1785" s="141"/>
      <c r="I1785" s="141"/>
      <c r="J1785" s="65"/>
      <c r="K1785" s="142"/>
      <c r="L1785" s="142"/>
      <c r="M1785" s="142"/>
      <c r="N1785" s="139"/>
      <c r="O1785" s="139"/>
      <c r="P1785" s="139"/>
      <c r="Q1785" s="140"/>
      <c r="R1785" s="23"/>
      <c r="Y1785" s="31"/>
      <c r="Z1785" s="31"/>
      <c r="AC1785" s="31"/>
    </row>
    <row r="1786" spans="1:29" s="24" customFormat="1" ht="30" customHeight="1" x14ac:dyDescent="0.2">
      <c r="A1786" s="139"/>
      <c r="B1786" s="140"/>
      <c r="C1786" s="139"/>
      <c r="D1786" s="139"/>
      <c r="E1786" s="141"/>
      <c r="F1786" s="141"/>
      <c r="G1786" s="141"/>
      <c r="H1786" s="141"/>
      <c r="I1786" s="141"/>
      <c r="J1786" s="65"/>
      <c r="K1786" s="142"/>
      <c r="L1786" s="142"/>
      <c r="M1786" s="142"/>
      <c r="N1786" s="139"/>
      <c r="O1786" s="139"/>
      <c r="P1786" s="139"/>
      <c r="Q1786" s="140"/>
      <c r="R1786" s="23"/>
      <c r="Y1786" s="31"/>
      <c r="Z1786" s="31"/>
      <c r="AC1786" s="31"/>
    </row>
    <row r="1787" spans="1:29" s="24" customFormat="1" ht="30" customHeight="1" x14ac:dyDescent="0.2">
      <c r="A1787" s="139"/>
      <c r="B1787" s="140"/>
      <c r="C1787" s="139"/>
      <c r="D1787" s="139"/>
      <c r="E1787" s="141"/>
      <c r="F1787" s="141"/>
      <c r="G1787" s="141"/>
      <c r="H1787" s="141"/>
      <c r="I1787" s="141"/>
      <c r="J1787" s="65"/>
      <c r="K1787" s="142"/>
      <c r="L1787" s="142"/>
      <c r="M1787" s="142"/>
      <c r="N1787" s="139"/>
      <c r="O1787" s="139"/>
      <c r="P1787" s="139"/>
      <c r="Q1787" s="140"/>
      <c r="R1787" s="23"/>
      <c r="Y1787" s="31"/>
      <c r="Z1787" s="31"/>
      <c r="AC1787" s="31"/>
    </row>
    <row r="1788" spans="1:29" s="24" customFormat="1" ht="30" customHeight="1" x14ac:dyDescent="0.2">
      <c r="A1788" s="139"/>
      <c r="B1788" s="140"/>
      <c r="C1788" s="139"/>
      <c r="D1788" s="139"/>
      <c r="E1788" s="141"/>
      <c r="F1788" s="141"/>
      <c r="G1788" s="141"/>
      <c r="H1788" s="141"/>
      <c r="I1788" s="141"/>
      <c r="J1788" s="65"/>
      <c r="K1788" s="142"/>
      <c r="L1788" s="142"/>
      <c r="M1788" s="142"/>
      <c r="N1788" s="139"/>
      <c r="O1788" s="139"/>
      <c r="P1788" s="139"/>
      <c r="Q1788" s="140"/>
      <c r="R1788" s="23"/>
      <c r="Y1788" s="31"/>
      <c r="Z1788" s="31"/>
      <c r="AC1788" s="31"/>
    </row>
    <row r="1789" spans="1:29" s="24" customFormat="1" ht="30" customHeight="1" x14ac:dyDescent="0.2">
      <c r="A1789" s="139"/>
      <c r="B1789" s="140"/>
      <c r="C1789" s="139"/>
      <c r="D1789" s="139"/>
      <c r="E1789" s="141"/>
      <c r="F1789" s="141"/>
      <c r="G1789" s="141"/>
      <c r="H1789" s="141"/>
      <c r="I1789" s="141"/>
      <c r="J1789" s="65"/>
      <c r="K1789" s="142"/>
      <c r="L1789" s="142"/>
      <c r="M1789" s="142"/>
      <c r="N1789" s="139"/>
      <c r="O1789" s="139"/>
      <c r="P1789" s="139"/>
      <c r="Q1789" s="140"/>
      <c r="R1789" s="23"/>
      <c r="Y1789" s="31"/>
      <c r="Z1789" s="31"/>
      <c r="AC1789" s="31"/>
    </row>
    <row r="1790" spans="1:29" s="24" customFormat="1" ht="30" customHeight="1" x14ac:dyDescent="0.2">
      <c r="A1790" s="139"/>
      <c r="B1790" s="140"/>
      <c r="C1790" s="139"/>
      <c r="D1790" s="139"/>
      <c r="E1790" s="141"/>
      <c r="F1790" s="141"/>
      <c r="G1790" s="141"/>
      <c r="H1790" s="141"/>
      <c r="I1790" s="141"/>
      <c r="J1790" s="65"/>
      <c r="K1790" s="142"/>
      <c r="L1790" s="142"/>
      <c r="M1790" s="142"/>
      <c r="N1790" s="139"/>
      <c r="O1790" s="139"/>
      <c r="P1790" s="139"/>
      <c r="Q1790" s="140"/>
      <c r="R1790" s="23"/>
      <c r="Y1790" s="31"/>
      <c r="Z1790" s="31"/>
      <c r="AC1790" s="31"/>
    </row>
    <row r="1791" spans="1:29" s="24" customFormat="1" ht="30" customHeight="1" x14ac:dyDescent="0.2">
      <c r="A1791" s="139"/>
      <c r="B1791" s="140"/>
      <c r="C1791" s="139"/>
      <c r="D1791" s="139"/>
      <c r="E1791" s="141"/>
      <c r="F1791" s="141"/>
      <c r="G1791" s="141"/>
      <c r="H1791" s="141"/>
      <c r="I1791" s="141"/>
      <c r="J1791" s="65"/>
      <c r="K1791" s="142"/>
      <c r="L1791" s="142"/>
      <c r="M1791" s="142"/>
      <c r="N1791" s="139"/>
      <c r="O1791" s="139"/>
      <c r="P1791" s="139"/>
      <c r="Q1791" s="140"/>
      <c r="R1791" s="23"/>
      <c r="Y1791" s="31"/>
      <c r="Z1791" s="31"/>
      <c r="AC1791" s="31"/>
    </row>
    <row r="1792" spans="1:29" s="24" customFormat="1" ht="30" customHeight="1" x14ac:dyDescent="0.2">
      <c r="A1792" s="139"/>
      <c r="B1792" s="140"/>
      <c r="C1792" s="139"/>
      <c r="D1792" s="139"/>
      <c r="E1792" s="141"/>
      <c r="F1792" s="141"/>
      <c r="G1792" s="141"/>
      <c r="H1792" s="141"/>
      <c r="I1792" s="141"/>
      <c r="J1792" s="65"/>
      <c r="K1792" s="142"/>
      <c r="L1792" s="142"/>
      <c r="M1792" s="142"/>
      <c r="N1792" s="139"/>
      <c r="O1792" s="139"/>
      <c r="P1792" s="139"/>
      <c r="Q1792" s="140"/>
      <c r="R1792" s="23"/>
      <c r="Y1792" s="31"/>
      <c r="Z1792" s="31"/>
      <c r="AC1792" s="31"/>
    </row>
    <row r="1793" spans="1:29" s="24" customFormat="1" ht="30" customHeight="1" x14ac:dyDescent="0.2">
      <c r="A1793" s="139"/>
      <c r="B1793" s="140"/>
      <c r="C1793" s="139"/>
      <c r="D1793" s="139"/>
      <c r="E1793" s="141"/>
      <c r="F1793" s="141"/>
      <c r="G1793" s="141"/>
      <c r="H1793" s="141"/>
      <c r="I1793" s="141"/>
      <c r="J1793" s="65"/>
      <c r="K1793" s="142"/>
      <c r="L1793" s="142"/>
      <c r="M1793" s="142"/>
      <c r="N1793" s="139"/>
      <c r="O1793" s="139"/>
      <c r="P1793" s="139"/>
      <c r="Q1793" s="140"/>
      <c r="R1793" s="23"/>
      <c r="Y1793" s="31"/>
      <c r="Z1793" s="31"/>
      <c r="AC1793" s="31"/>
    </row>
    <row r="1794" spans="1:29" s="24" customFormat="1" ht="30" customHeight="1" x14ac:dyDescent="0.2">
      <c r="A1794" s="139"/>
      <c r="B1794" s="140"/>
      <c r="C1794" s="139"/>
      <c r="D1794" s="139"/>
      <c r="E1794" s="141"/>
      <c r="F1794" s="141"/>
      <c r="G1794" s="141"/>
      <c r="H1794" s="141"/>
      <c r="I1794" s="141"/>
      <c r="J1794" s="65"/>
      <c r="K1794" s="142"/>
      <c r="L1794" s="142"/>
      <c r="M1794" s="142"/>
      <c r="N1794" s="139"/>
      <c r="O1794" s="139"/>
      <c r="P1794" s="139"/>
      <c r="Q1794" s="140"/>
      <c r="R1794" s="23"/>
      <c r="Y1794" s="31"/>
      <c r="Z1794" s="31"/>
      <c r="AC1794" s="31"/>
    </row>
    <row r="1795" spans="1:29" s="24" customFormat="1" ht="30" customHeight="1" x14ac:dyDescent="0.2">
      <c r="A1795" s="139"/>
      <c r="B1795" s="140"/>
      <c r="C1795" s="139"/>
      <c r="D1795" s="139"/>
      <c r="E1795" s="141"/>
      <c r="F1795" s="141"/>
      <c r="G1795" s="141"/>
      <c r="H1795" s="141"/>
      <c r="I1795" s="141"/>
      <c r="J1795" s="65"/>
      <c r="K1795" s="142"/>
      <c r="L1795" s="142"/>
      <c r="M1795" s="142"/>
      <c r="N1795" s="139"/>
      <c r="O1795" s="139"/>
      <c r="P1795" s="139"/>
      <c r="Q1795" s="140"/>
      <c r="R1795" s="23"/>
      <c r="Y1795" s="31"/>
      <c r="Z1795" s="31"/>
      <c r="AC1795" s="31"/>
    </row>
    <row r="1796" spans="1:29" s="24" customFormat="1" ht="30" customHeight="1" x14ac:dyDescent="0.2">
      <c r="A1796" s="139"/>
      <c r="B1796" s="140"/>
      <c r="C1796" s="139"/>
      <c r="D1796" s="139"/>
      <c r="E1796" s="141"/>
      <c r="F1796" s="141"/>
      <c r="G1796" s="141"/>
      <c r="H1796" s="141"/>
      <c r="I1796" s="141"/>
      <c r="J1796" s="65"/>
      <c r="K1796" s="142"/>
      <c r="L1796" s="142"/>
      <c r="M1796" s="142"/>
      <c r="N1796" s="139"/>
      <c r="O1796" s="139"/>
      <c r="P1796" s="139"/>
      <c r="Q1796" s="140"/>
      <c r="R1796" s="23"/>
      <c r="Y1796" s="31"/>
      <c r="Z1796" s="31"/>
      <c r="AC1796" s="31"/>
    </row>
    <row r="1797" spans="1:29" s="24" customFormat="1" ht="30" customHeight="1" x14ac:dyDescent="0.2">
      <c r="A1797" s="139"/>
      <c r="B1797" s="140"/>
      <c r="C1797" s="139"/>
      <c r="D1797" s="139"/>
      <c r="E1797" s="141"/>
      <c r="F1797" s="141"/>
      <c r="G1797" s="141"/>
      <c r="H1797" s="141"/>
      <c r="I1797" s="141"/>
      <c r="J1797" s="65"/>
      <c r="K1797" s="142"/>
      <c r="L1797" s="142"/>
      <c r="M1797" s="142"/>
      <c r="N1797" s="139"/>
      <c r="O1797" s="139"/>
      <c r="P1797" s="139"/>
      <c r="Q1797" s="140"/>
      <c r="R1797" s="23"/>
      <c r="Y1797" s="31"/>
      <c r="Z1797" s="31"/>
      <c r="AC1797" s="31"/>
    </row>
    <row r="1798" spans="1:29" s="24" customFormat="1" ht="30" customHeight="1" x14ac:dyDescent="0.2">
      <c r="A1798" s="139"/>
      <c r="B1798" s="140"/>
      <c r="C1798" s="139"/>
      <c r="D1798" s="139"/>
      <c r="E1798" s="141"/>
      <c r="F1798" s="141"/>
      <c r="G1798" s="141"/>
      <c r="H1798" s="141"/>
      <c r="I1798" s="141"/>
      <c r="J1798" s="65"/>
      <c r="K1798" s="142"/>
      <c r="L1798" s="142"/>
      <c r="M1798" s="142"/>
      <c r="N1798" s="139"/>
      <c r="O1798" s="139"/>
      <c r="P1798" s="139"/>
      <c r="Q1798" s="140"/>
      <c r="R1798" s="23"/>
      <c r="Y1798" s="31"/>
      <c r="Z1798" s="31"/>
      <c r="AC1798" s="31"/>
    </row>
    <row r="1799" spans="1:29" s="24" customFormat="1" ht="30" customHeight="1" x14ac:dyDescent="0.2">
      <c r="A1799" s="139"/>
      <c r="B1799" s="140"/>
      <c r="C1799" s="139"/>
      <c r="D1799" s="139"/>
      <c r="E1799" s="141"/>
      <c r="F1799" s="141"/>
      <c r="G1799" s="141"/>
      <c r="H1799" s="141"/>
      <c r="I1799" s="141"/>
      <c r="J1799" s="65"/>
      <c r="K1799" s="142"/>
      <c r="L1799" s="142"/>
      <c r="M1799" s="142"/>
      <c r="N1799" s="139"/>
      <c r="O1799" s="139"/>
      <c r="P1799" s="139"/>
      <c r="Q1799" s="140"/>
      <c r="R1799" s="23"/>
      <c r="Y1799" s="31"/>
      <c r="Z1799" s="31"/>
      <c r="AC1799" s="31"/>
    </row>
    <row r="1800" spans="1:29" s="24" customFormat="1" ht="30" customHeight="1" x14ac:dyDescent="0.2">
      <c r="A1800" s="139"/>
      <c r="B1800" s="140"/>
      <c r="C1800" s="139"/>
      <c r="D1800" s="139"/>
      <c r="E1800" s="141"/>
      <c r="F1800" s="141"/>
      <c r="G1800" s="141"/>
      <c r="H1800" s="141"/>
      <c r="I1800" s="141"/>
      <c r="J1800" s="65"/>
      <c r="K1800" s="142"/>
      <c r="L1800" s="142"/>
      <c r="M1800" s="142"/>
      <c r="N1800" s="139"/>
      <c r="O1800" s="139"/>
      <c r="P1800" s="139"/>
      <c r="Q1800" s="140"/>
      <c r="R1800" s="23"/>
      <c r="Y1800" s="31"/>
      <c r="Z1800" s="31"/>
      <c r="AC1800" s="31"/>
    </row>
    <row r="1801" spans="1:29" s="24" customFormat="1" ht="30" customHeight="1" x14ac:dyDescent="0.2">
      <c r="A1801" s="139"/>
      <c r="B1801" s="140"/>
      <c r="C1801" s="139"/>
      <c r="D1801" s="139"/>
      <c r="E1801" s="141"/>
      <c r="F1801" s="141"/>
      <c r="G1801" s="141"/>
      <c r="H1801" s="141"/>
      <c r="I1801" s="141"/>
      <c r="J1801" s="65"/>
      <c r="K1801" s="142"/>
      <c r="L1801" s="142"/>
      <c r="M1801" s="142"/>
      <c r="N1801" s="139"/>
      <c r="O1801" s="139"/>
      <c r="P1801" s="139"/>
      <c r="Q1801" s="140"/>
      <c r="R1801" s="23"/>
      <c r="Y1801" s="31"/>
      <c r="Z1801" s="31"/>
      <c r="AC1801" s="31"/>
    </row>
    <row r="1802" spans="1:29" s="24" customFormat="1" ht="30" customHeight="1" x14ac:dyDescent="0.2">
      <c r="A1802" s="139"/>
      <c r="B1802" s="140"/>
      <c r="C1802" s="139"/>
      <c r="D1802" s="139"/>
      <c r="E1802" s="141"/>
      <c r="F1802" s="141"/>
      <c r="G1802" s="141"/>
      <c r="H1802" s="141"/>
      <c r="I1802" s="141"/>
      <c r="J1802" s="65"/>
      <c r="K1802" s="142"/>
      <c r="L1802" s="142"/>
      <c r="M1802" s="142"/>
      <c r="N1802" s="139"/>
      <c r="O1802" s="139"/>
      <c r="P1802" s="139"/>
      <c r="Q1802" s="140"/>
      <c r="R1802" s="23"/>
      <c r="Y1802" s="31"/>
      <c r="Z1802" s="31"/>
      <c r="AC1802" s="31"/>
    </row>
    <row r="1803" spans="1:29" s="24" customFormat="1" ht="30" customHeight="1" x14ac:dyDescent="0.2">
      <c r="A1803" s="139"/>
      <c r="B1803" s="140"/>
      <c r="C1803" s="139"/>
      <c r="D1803" s="139"/>
      <c r="E1803" s="141"/>
      <c r="F1803" s="141"/>
      <c r="G1803" s="141"/>
      <c r="H1803" s="141"/>
      <c r="I1803" s="141"/>
      <c r="J1803" s="65"/>
      <c r="K1803" s="142"/>
      <c r="L1803" s="142"/>
      <c r="M1803" s="142"/>
      <c r="N1803" s="139"/>
      <c r="O1803" s="139"/>
      <c r="P1803" s="139"/>
      <c r="Q1803" s="140"/>
      <c r="R1803" s="23"/>
      <c r="Y1803" s="31"/>
      <c r="Z1803" s="31"/>
      <c r="AC1803" s="31"/>
    </row>
    <row r="1804" spans="1:29" s="24" customFormat="1" ht="30" customHeight="1" x14ac:dyDescent="0.2">
      <c r="A1804" s="139"/>
      <c r="B1804" s="140"/>
      <c r="C1804" s="139"/>
      <c r="D1804" s="139"/>
      <c r="E1804" s="141"/>
      <c r="F1804" s="141"/>
      <c r="G1804" s="141"/>
      <c r="H1804" s="141"/>
      <c r="I1804" s="141"/>
      <c r="J1804" s="65"/>
      <c r="K1804" s="142"/>
      <c r="L1804" s="142"/>
      <c r="M1804" s="142"/>
      <c r="N1804" s="139"/>
      <c r="O1804" s="139"/>
      <c r="P1804" s="139"/>
      <c r="Q1804" s="140"/>
      <c r="R1804" s="23"/>
      <c r="Y1804" s="31"/>
      <c r="Z1804" s="31"/>
      <c r="AC1804" s="31"/>
    </row>
    <row r="1805" spans="1:29" s="24" customFormat="1" ht="30" customHeight="1" x14ac:dyDescent="0.2">
      <c r="A1805" s="139"/>
      <c r="B1805" s="140"/>
      <c r="C1805" s="139"/>
      <c r="D1805" s="139"/>
      <c r="E1805" s="141"/>
      <c r="F1805" s="141"/>
      <c r="G1805" s="141"/>
      <c r="H1805" s="141"/>
      <c r="I1805" s="141"/>
      <c r="J1805" s="65"/>
      <c r="K1805" s="142"/>
      <c r="L1805" s="142"/>
      <c r="M1805" s="142"/>
      <c r="N1805" s="139"/>
      <c r="O1805" s="139"/>
      <c r="P1805" s="139"/>
      <c r="Q1805" s="140"/>
      <c r="R1805" s="23"/>
      <c r="Y1805" s="31"/>
      <c r="Z1805" s="31"/>
      <c r="AC1805" s="31"/>
    </row>
    <row r="1806" spans="1:29" s="24" customFormat="1" ht="30" customHeight="1" x14ac:dyDescent="0.2">
      <c r="A1806" s="139"/>
      <c r="B1806" s="140"/>
      <c r="C1806" s="139"/>
      <c r="D1806" s="139"/>
      <c r="E1806" s="141"/>
      <c r="F1806" s="141"/>
      <c r="G1806" s="141"/>
      <c r="H1806" s="141"/>
      <c r="I1806" s="141"/>
      <c r="J1806" s="65"/>
      <c r="K1806" s="142"/>
      <c r="L1806" s="142"/>
      <c r="M1806" s="142"/>
      <c r="N1806" s="139"/>
      <c r="O1806" s="139"/>
      <c r="P1806" s="139"/>
      <c r="Q1806" s="140"/>
      <c r="R1806" s="23"/>
      <c r="Y1806" s="31"/>
      <c r="Z1806" s="31"/>
      <c r="AC1806" s="31"/>
    </row>
    <row r="1807" spans="1:29" s="24" customFormat="1" ht="30" customHeight="1" x14ac:dyDescent="0.2">
      <c r="A1807" s="139"/>
      <c r="B1807" s="140"/>
      <c r="C1807" s="139"/>
      <c r="D1807" s="139"/>
      <c r="E1807" s="141"/>
      <c r="F1807" s="141"/>
      <c r="G1807" s="141"/>
      <c r="H1807" s="141"/>
      <c r="I1807" s="141"/>
      <c r="J1807" s="65"/>
      <c r="K1807" s="142"/>
      <c r="L1807" s="142"/>
      <c r="M1807" s="142"/>
      <c r="N1807" s="139"/>
      <c r="O1807" s="139"/>
      <c r="P1807" s="139"/>
      <c r="Q1807" s="140"/>
      <c r="R1807" s="23"/>
      <c r="Y1807" s="31"/>
      <c r="Z1807" s="31"/>
      <c r="AC1807" s="31"/>
    </row>
    <row r="1808" spans="1:29" s="24" customFormat="1" ht="30" customHeight="1" x14ac:dyDescent="0.2">
      <c r="A1808" s="139"/>
      <c r="B1808" s="140"/>
      <c r="C1808" s="139"/>
      <c r="D1808" s="139"/>
      <c r="E1808" s="141"/>
      <c r="F1808" s="141"/>
      <c r="G1808" s="141"/>
      <c r="H1808" s="141"/>
      <c r="I1808" s="141"/>
      <c r="J1808" s="65"/>
      <c r="K1808" s="142"/>
      <c r="L1808" s="142"/>
      <c r="M1808" s="142"/>
      <c r="N1808" s="139"/>
      <c r="O1808" s="139"/>
      <c r="P1808" s="139"/>
      <c r="Q1808" s="140"/>
      <c r="R1808" s="23"/>
      <c r="Y1808" s="31"/>
      <c r="Z1808" s="31"/>
      <c r="AC1808" s="31"/>
    </row>
    <row r="1809" spans="1:29" s="24" customFormat="1" ht="30" customHeight="1" x14ac:dyDescent="0.2">
      <c r="A1809" s="139"/>
      <c r="B1809" s="140"/>
      <c r="C1809" s="139"/>
      <c r="D1809" s="139"/>
      <c r="E1809" s="141"/>
      <c r="F1809" s="141"/>
      <c r="G1809" s="141"/>
      <c r="H1809" s="141"/>
      <c r="I1809" s="141"/>
      <c r="J1809" s="65"/>
      <c r="K1809" s="142"/>
      <c r="L1809" s="142"/>
      <c r="M1809" s="142"/>
      <c r="N1809" s="139"/>
      <c r="O1809" s="139"/>
      <c r="P1809" s="139"/>
      <c r="Q1809" s="140"/>
      <c r="R1809" s="23"/>
      <c r="Y1809" s="31"/>
      <c r="Z1809" s="31"/>
      <c r="AC1809" s="31"/>
    </row>
    <row r="1810" spans="1:29" s="24" customFormat="1" ht="30" customHeight="1" x14ac:dyDescent="0.2">
      <c r="A1810" s="139"/>
      <c r="B1810" s="140"/>
      <c r="C1810" s="139"/>
      <c r="D1810" s="139"/>
      <c r="E1810" s="141"/>
      <c r="F1810" s="141"/>
      <c r="G1810" s="141"/>
      <c r="H1810" s="141"/>
      <c r="I1810" s="141"/>
      <c r="J1810" s="65"/>
      <c r="K1810" s="142"/>
      <c r="L1810" s="142"/>
      <c r="M1810" s="142"/>
      <c r="N1810" s="139"/>
      <c r="O1810" s="139"/>
      <c r="P1810" s="139"/>
      <c r="Q1810" s="140"/>
      <c r="R1810" s="23"/>
      <c r="Y1810" s="31"/>
      <c r="Z1810" s="31"/>
      <c r="AC1810" s="31"/>
    </row>
    <row r="1811" spans="1:29" s="24" customFormat="1" ht="30" customHeight="1" x14ac:dyDescent="0.2">
      <c r="A1811" s="139"/>
      <c r="B1811" s="140"/>
      <c r="C1811" s="139"/>
      <c r="D1811" s="139"/>
      <c r="E1811" s="141"/>
      <c r="F1811" s="141"/>
      <c r="G1811" s="141"/>
      <c r="H1811" s="141"/>
      <c r="I1811" s="141"/>
      <c r="J1811" s="65"/>
      <c r="K1811" s="142"/>
      <c r="L1811" s="142"/>
      <c r="M1811" s="142"/>
      <c r="N1811" s="139"/>
      <c r="O1811" s="139"/>
      <c r="P1811" s="139"/>
      <c r="Q1811" s="140"/>
      <c r="R1811" s="23"/>
      <c r="Y1811" s="31"/>
      <c r="Z1811" s="31"/>
      <c r="AC1811" s="31"/>
    </row>
    <row r="1812" spans="1:29" s="24" customFormat="1" ht="30" customHeight="1" x14ac:dyDescent="0.2">
      <c r="A1812" s="139"/>
      <c r="B1812" s="140"/>
      <c r="C1812" s="139"/>
      <c r="D1812" s="139"/>
      <c r="E1812" s="141"/>
      <c r="F1812" s="141"/>
      <c r="G1812" s="141"/>
      <c r="H1812" s="141"/>
      <c r="I1812" s="141"/>
      <c r="J1812" s="65"/>
      <c r="K1812" s="142"/>
      <c r="L1812" s="142"/>
      <c r="M1812" s="142"/>
      <c r="N1812" s="139"/>
      <c r="O1812" s="139"/>
      <c r="P1812" s="139"/>
      <c r="Q1812" s="140"/>
      <c r="R1812" s="23"/>
      <c r="Y1812" s="31"/>
      <c r="Z1812" s="31"/>
      <c r="AC1812" s="31"/>
    </row>
    <row r="1813" spans="1:29" s="24" customFormat="1" ht="30" customHeight="1" x14ac:dyDescent="0.2">
      <c r="A1813" s="139"/>
      <c r="B1813" s="140"/>
      <c r="C1813" s="139"/>
      <c r="D1813" s="139"/>
      <c r="E1813" s="141"/>
      <c r="F1813" s="141"/>
      <c r="G1813" s="141"/>
      <c r="H1813" s="141"/>
      <c r="I1813" s="141"/>
      <c r="J1813" s="65"/>
      <c r="K1813" s="142"/>
      <c r="L1813" s="142"/>
      <c r="M1813" s="142"/>
      <c r="N1813" s="139"/>
      <c r="O1813" s="139"/>
      <c r="P1813" s="139"/>
      <c r="Q1813" s="140"/>
      <c r="R1813" s="23"/>
      <c r="Y1813" s="31"/>
      <c r="Z1813" s="31"/>
      <c r="AC1813" s="31"/>
    </row>
    <row r="1814" spans="1:29" s="24" customFormat="1" ht="30" customHeight="1" x14ac:dyDescent="0.2">
      <c r="A1814" s="139"/>
      <c r="B1814" s="140"/>
      <c r="C1814" s="139"/>
      <c r="D1814" s="139"/>
      <c r="E1814" s="141"/>
      <c r="F1814" s="141"/>
      <c r="G1814" s="141"/>
      <c r="H1814" s="141"/>
      <c r="I1814" s="141"/>
      <c r="J1814" s="65"/>
      <c r="K1814" s="142"/>
      <c r="L1814" s="142"/>
      <c r="M1814" s="142"/>
      <c r="N1814" s="139"/>
      <c r="O1814" s="139"/>
      <c r="P1814" s="139"/>
      <c r="Q1814" s="140"/>
      <c r="R1814" s="23"/>
      <c r="Y1814" s="31"/>
      <c r="Z1814" s="31"/>
      <c r="AC1814" s="31"/>
    </row>
    <row r="1815" spans="1:29" s="24" customFormat="1" ht="30" customHeight="1" x14ac:dyDescent="0.2">
      <c r="A1815" s="139"/>
      <c r="B1815" s="140"/>
      <c r="C1815" s="139"/>
      <c r="D1815" s="139"/>
      <c r="E1815" s="141"/>
      <c r="F1815" s="141"/>
      <c r="G1815" s="141"/>
      <c r="H1815" s="141"/>
      <c r="I1815" s="141"/>
      <c r="J1815" s="65"/>
      <c r="K1815" s="142"/>
      <c r="L1815" s="142"/>
      <c r="M1815" s="142"/>
      <c r="N1815" s="139"/>
      <c r="O1815" s="139"/>
      <c r="P1815" s="139"/>
      <c r="Q1815" s="140"/>
      <c r="R1815" s="23"/>
      <c r="Y1815" s="31"/>
      <c r="Z1815" s="31"/>
      <c r="AC1815" s="31"/>
    </row>
    <row r="1816" spans="1:29" s="24" customFormat="1" ht="30" customHeight="1" x14ac:dyDescent="0.2">
      <c r="A1816" s="139"/>
      <c r="B1816" s="140"/>
      <c r="C1816" s="139"/>
      <c r="D1816" s="139"/>
      <c r="E1816" s="141"/>
      <c r="F1816" s="141"/>
      <c r="G1816" s="141"/>
      <c r="H1816" s="141"/>
      <c r="I1816" s="141"/>
      <c r="J1816" s="65"/>
      <c r="K1816" s="142"/>
      <c r="L1816" s="142"/>
      <c r="M1816" s="142"/>
      <c r="N1816" s="139"/>
      <c r="O1816" s="139"/>
      <c r="P1816" s="139"/>
      <c r="Q1816" s="140"/>
      <c r="R1816" s="23"/>
      <c r="Y1816" s="31"/>
      <c r="Z1816" s="31"/>
      <c r="AC1816" s="31"/>
    </row>
    <row r="1817" spans="1:29" s="24" customFormat="1" ht="30" customHeight="1" x14ac:dyDescent="0.2">
      <c r="A1817" s="139"/>
      <c r="B1817" s="140"/>
      <c r="C1817" s="139"/>
      <c r="D1817" s="139"/>
      <c r="E1817" s="141"/>
      <c r="F1817" s="141"/>
      <c r="G1817" s="141"/>
      <c r="H1817" s="141"/>
      <c r="I1817" s="141"/>
      <c r="J1817" s="65"/>
      <c r="K1817" s="142"/>
      <c r="L1817" s="142"/>
      <c r="M1817" s="142"/>
      <c r="N1817" s="139"/>
      <c r="O1817" s="139"/>
      <c r="P1817" s="139"/>
      <c r="Q1817" s="140"/>
      <c r="R1817" s="23"/>
      <c r="Y1817" s="31"/>
      <c r="Z1817" s="31"/>
      <c r="AC1817" s="31"/>
    </row>
    <row r="1818" spans="1:29" s="24" customFormat="1" ht="30" customHeight="1" x14ac:dyDescent="0.2">
      <c r="A1818" s="139"/>
      <c r="B1818" s="140"/>
      <c r="C1818" s="139"/>
      <c r="D1818" s="139"/>
      <c r="E1818" s="141"/>
      <c r="F1818" s="141"/>
      <c r="G1818" s="141"/>
      <c r="H1818" s="141"/>
      <c r="I1818" s="141"/>
      <c r="J1818" s="65"/>
      <c r="K1818" s="142"/>
      <c r="L1818" s="142"/>
      <c r="M1818" s="142"/>
      <c r="N1818" s="139"/>
      <c r="O1818" s="139"/>
      <c r="P1818" s="139"/>
      <c r="Q1818" s="140"/>
      <c r="R1818" s="23"/>
      <c r="Y1818" s="31"/>
      <c r="Z1818" s="31"/>
      <c r="AC1818" s="31"/>
    </row>
    <row r="1819" spans="1:29" s="24" customFormat="1" ht="30" customHeight="1" x14ac:dyDescent="0.2">
      <c r="A1819" s="139"/>
      <c r="B1819" s="140"/>
      <c r="C1819" s="139"/>
      <c r="D1819" s="139"/>
      <c r="E1819" s="141"/>
      <c r="F1819" s="141"/>
      <c r="G1819" s="141"/>
      <c r="H1819" s="141"/>
      <c r="I1819" s="141"/>
      <c r="J1819" s="65"/>
      <c r="K1819" s="142"/>
      <c r="L1819" s="142"/>
      <c r="M1819" s="142"/>
      <c r="N1819" s="139"/>
      <c r="O1819" s="139"/>
      <c r="P1819" s="139"/>
      <c r="Q1819" s="140"/>
      <c r="R1819" s="23"/>
      <c r="Y1819" s="31"/>
      <c r="Z1819" s="31"/>
      <c r="AC1819" s="31"/>
    </row>
    <row r="1820" spans="1:29" s="24" customFormat="1" ht="30" customHeight="1" x14ac:dyDescent="0.2">
      <c r="A1820" s="139"/>
      <c r="B1820" s="140"/>
      <c r="C1820" s="139"/>
      <c r="D1820" s="139"/>
      <c r="E1820" s="141"/>
      <c r="F1820" s="141"/>
      <c r="G1820" s="141"/>
      <c r="H1820" s="141"/>
      <c r="I1820" s="141"/>
      <c r="J1820" s="65"/>
      <c r="K1820" s="142"/>
      <c r="L1820" s="142"/>
      <c r="M1820" s="142"/>
      <c r="N1820" s="139"/>
      <c r="O1820" s="139"/>
      <c r="P1820" s="139"/>
      <c r="Q1820" s="140"/>
      <c r="R1820" s="23"/>
      <c r="Y1820" s="31"/>
      <c r="Z1820" s="31"/>
      <c r="AC1820" s="31"/>
    </row>
    <row r="1821" spans="1:29" s="24" customFormat="1" ht="30" customHeight="1" x14ac:dyDescent="0.2">
      <c r="A1821" s="139"/>
      <c r="B1821" s="140"/>
      <c r="C1821" s="139"/>
      <c r="D1821" s="139"/>
      <c r="E1821" s="141"/>
      <c r="F1821" s="141"/>
      <c r="G1821" s="141"/>
      <c r="H1821" s="141"/>
      <c r="I1821" s="141"/>
      <c r="J1821" s="65"/>
      <c r="K1821" s="142"/>
      <c r="L1821" s="142"/>
      <c r="M1821" s="142"/>
      <c r="N1821" s="139"/>
      <c r="O1821" s="139"/>
      <c r="P1821" s="139"/>
      <c r="Q1821" s="140"/>
      <c r="R1821" s="23"/>
      <c r="Y1821" s="31"/>
      <c r="Z1821" s="31"/>
      <c r="AC1821" s="31"/>
    </row>
    <row r="1822" spans="1:29" s="24" customFormat="1" ht="30" customHeight="1" x14ac:dyDescent="0.2">
      <c r="A1822" s="139"/>
      <c r="B1822" s="140"/>
      <c r="C1822" s="139"/>
      <c r="D1822" s="139"/>
      <c r="E1822" s="141"/>
      <c r="F1822" s="141"/>
      <c r="G1822" s="141"/>
      <c r="H1822" s="141"/>
      <c r="I1822" s="141"/>
      <c r="J1822" s="65"/>
      <c r="K1822" s="142"/>
      <c r="L1822" s="142"/>
      <c r="M1822" s="142"/>
      <c r="N1822" s="139"/>
      <c r="O1822" s="139"/>
      <c r="P1822" s="139"/>
      <c r="Q1822" s="140"/>
      <c r="R1822" s="23"/>
      <c r="Y1822" s="31"/>
      <c r="Z1822" s="31"/>
      <c r="AC1822" s="31"/>
    </row>
    <row r="1823" spans="1:29" s="24" customFormat="1" ht="30" customHeight="1" x14ac:dyDescent="0.2">
      <c r="A1823" s="139"/>
      <c r="B1823" s="140"/>
      <c r="C1823" s="139"/>
      <c r="D1823" s="139"/>
      <c r="E1823" s="141"/>
      <c r="F1823" s="141"/>
      <c r="G1823" s="141"/>
      <c r="H1823" s="141"/>
      <c r="I1823" s="141"/>
      <c r="J1823" s="65"/>
      <c r="K1823" s="142"/>
      <c r="L1823" s="142"/>
      <c r="M1823" s="142"/>
      <c r="N1823" s="139"/>
      <c r="O1823" s="139"/>
      <c r="P1823" s="139"/>
      <c r="Q1823" s="140"/>
      <c r="R1823" s="23"/>
      <c r="Y1823" s="31"/>
      <c r="Z1823" s="31"/>
      <c r="AC1823" s="31"/>
    </row>
    <row r="1824" spans="1:29" s="24" customFormat="1" ht="30" customHeight="1" x14ac:dyDescent="0.2">
      <c r="A1824" s="139"/>
      <c r="B1824" s="140"/>
      <c r="C1824" s="139"/>
      <c r="D1824" s="139"/>
      <c r="E1824" s="141"/>
      <c r="F1824" s="141"/>
      <c r="G1824" s="141"/>
      <c r="H1824" s="141"/>
      <c r="I1824" s="141"/>
      <c r="J1824" s="65"/>
      <c r="K1824" s="142"/>
      <c r="L1824" s="142"/>
      <c r="M1824" s="142"/>
      <c r="N1824" s="139"/>
      <c r="O1824" s="139"/>
      <c r="P1824" s="139"/>
      <c r="Q1824" s="140"/>
      <c r="R1824" s="23"/>
      <c r="Y1824" s="31"/>
      <c r="Z1824" s="31"/>
      <c r="AC1824" s="31"/>
    </row>
    <row r="1825" spans="1:29" s="24" customFormat="1" ht="30" customHeight="1" x14ac:dyDescent="0.2">
      <c r="A1825" s="139"/>
      <c r="B1825" s="140"/>
      <c r="C1825" s="139"/>
      <c r="D1825" s="139"/>
      <c r="E1825" s="141"/>
      <c r="F1825" s="141"/>
      <c r="G1825" s="141"/>
      <c r="H1825" s="141"/>
      <c r="I1825" s="141"/>
      <c r="J1825" s="65"/>
      <c r="K1825" s="142"/>
      <c r="L1825" s="142"/>
      <c r="M1825" s="142"/>
      <c r="N1825" s="139"/>
      <c r="O1825" s="139"/>
      <c r="P1825" s="139"/>
      <c r="Q1825" s="140"/>
      <c r="R1825" s="23"/>
      <c r="Y1825" s="31"/>
      <c r="Z1825" s="31"/>
      <c r="AC1825" s="31"/>
    </row>
    <row r="1826" spans="1:29" s="24" customFormat="1" ht="30" customHeight="1" x14ac:dyDescent="0.2">
      <c r="A1826" s="139"/>
      <c r="B1826" s="140"/>
      <c r="C1826" s="139"/>
      <c r="D1826" s="139"/>
      <c r="E1826" s="141"/>
      <c r="F1826" s="141"/>
      <c r="G1826" s="141"/>
      <c r="H1826" s="141"/>
      <c r="I1826" s="141"/>
      <c r="J1826" s="65"/>
      <c r="K1826" s="142"/>
      <c r="L1826" s="142"/>
      <c r="M1826" s="142"/>
      <c r="N1826" s="139"/>
      <c r="O1826" s="139"/>
      <c r="P1826" s="139"/>
      <c r="Q1826" s="140"/>
      <c r="R1826" s="23"/>
      <c r="Y1826" s="31"/>
      <c r="Z1826" s="31"/>
      <c r="AC1826" s="31"/>
    </row>
    <row r="1827" spans="1:29" s="24" customFormat="1" ht="30" customHeight="1" x14ac:dyDescent="0.2">
      <c r="A1827" s="139"/>
      <c r="B1827" s="140"/>
      <c r="C1827" s="139"/>
      <c r="D1827" s="139"/>
      <c r="E1827" s="141"/>
      <c r="F1827" s="141"/>
      <c r="G1827" s="141"/>
      <c r="H1827" s="141"/>
      <c r="I1827" s="141"/>
      <c r="J1827" s="65"/>
      <c r="K1827" s="142"/>
      <c r="L1827" s="142"/>
      <c r="M1827" s="142"/>
      <c r="N1827" s="139"/>
      <c r="O1827" s="139"/>
      <c r="P1827" s="139"/>
      <c r="Q1827" s="140"/>
      <c r="R1827" s="23"/>
      <c r="Y1827" s="31"/>
      <c r="Z1827" s="31"/>
      <c r="AC1827" s="31"/>
    </row>
    <row r="1828" spans="1:29" s="24" customFormat="1" ht="30" customHeight="1" x14ac:dyDescent="0.2">
      <c r="A1828" s="139"/>
      <c r="B1828" s="140"/>
      <c r="C1828" s="139"/>
      <c r="D1828" s="139"/>
      <c r="E1828" s="141"/>
      <c r="F1828" s="141"/>
      <c r="G1828" s="141"/>
      <c r="H1828" s="141"/>
      <c r="I1828" s="141"/>
      <c r="J1828" s="65"/>
      <c r="K1828" s="142"/>
      <c r="L1828" s="142"/>
      <c r="M1828" s="142"/>
      <c r="N1828" s="139"/>
      <c r="O1828" s="139"/>
      <c r="P1828" s="139"/>
      <c r="Q1828" s="140"/>
      <c r="R1828" s="23"/>
      <c r="Y1828" s="31"/>
      <c r="Z1828" s="31"/>
      <c r="AC1828" s="31"/>
    </row>
    <row r="1829" spans="1:29" s="24" customFormat="1" ht="30" customHeight="1" x14ac:dyDescent="0.2">
      <c r="A1829" s="139"/>
      <c r="B1829" s="140"/>
      <c r="C1829" s="139"/>
      <c r="D1829" s="139"/>
      <c r="E1829" s="141"/>
      <c r="F1829" s="141"/>
      <c r="G1829" s="141"/>
      <c r="H1829" s="141"/>
      <c r="I1829" s="141"/>
      <c r="J1829" s="65"/>
      <c r="K1829" s="142"/>
      <c r="L1829" s="142"/>
      <c r="M1829" s="142"/>
      <c r="N1829" s="139"/>
      <c r="O1829" s="139"/>
      <c r="P1829" s="139"/>
      <c r="Q1829" s="140"/>
      <c r="R1829" s="23"/>
      <c r="Y1829" s="31"/>
      <c r="Z1829" s="31"/>
      <c r="AC1829" s="31"/>
    </row>
    <row r="1830" spans="1:29" s="24" customFormat="1" ht="30" customHeight="1" x14ac:dyDescent="0.2">
      <c r="A1830" s="139"/>
      <c r="B1830" s="140"/>
      <c r="C1830" s="139"/>
      <c r="D1830" s="139"/>
      <c r="E1830" s="141"/>
      <c r="F1830" s="141"/>
      <c r="G1830" s="141"/>
      <c r="H1830" s="141"/>
      <c r="I1830" s="141"/>
      <c r="J1830" s="65"/>
      <c r="K1830" s="142"/>
      <c r="L1830" s="142"/>
      <c r="M1830" s="142"/>
      <c r="N1830" s="139"/>
      <c r="O1830" s="139"/>
      <c r="P1830" s="139"/>
      <c r="Q1830" s="140"/>
      <c r="R1830" s="23"/>
      <c r="Y1830" s="31"/>
      <c r="Z1830" s="31"/>
      <c r="AC1830" s="31"/>
    </row>
    <row r="1831" spans="1:29" s="24" customFormat="1" ht="30" customHeight="1" x14ac:dyDescent="0.2">
      <c r="A1831" s="139"/>
      <c r="B1831" s="140"/>
      <c r="C1831" s="139"/>
      <c r="D1831" s="139"/>
      <c r="E1831" s="141"/>
      <c r="F1831" s="141"/>
      <c r="G1831" s="141"/>
      <c r="H1831" s="141"/>
      <c r="I1831" s="141"/>
      <c r="J1831" s="65"/>
      <c r="K1831" s="142"/>
      <c r="L1831" s="142"/>
      <c r="M1831" s="142"/>
      <c r="N1831" s="139"/>
      <c r="O1831" s="139"/>
      <c r="P1831" s="139"/>
      <c r="Q1831" s="140"/>
      <c r="R1831" s="23"/>
      <c r="Y1831" s="31"/>
      <c r="Z1831" s="31"/>
      <c r="AC1831" s="31"/>
    </row>
    <row r="1832" spans="1:29" s="24" customFormat="1" ht="30" customHeight="1" x14ac:dyDescent="0.2">
      <c r="A1832" s="139"/>
      <c r="B1832" s="140"/>
      <c r="C1832" s="139"/>
      <c r="D1832" s="139"/>
      <c r="E1832" s="141"/>
      <c r="F1832" s="141"/>
      <c r="G1832" s="141"/>
      <c r="H1832" s="141"/>
      <c r="I1832" s="141"/>
      <c r="J1832" s="65"/>
      <c r="K1832" s="142"/>
      <c r="L1832" s="142"/>
      <c r="M1832" s="142"/>
      <c r="N1832" s="139"/>
      <c r="O1832" s="139"/>
      <c r="P1832" s="139"/>
      <c r="Q1832" s="140"/>
      <c r="R1832" s="23"/>
      <c r="Y1832" s="31"/>
      <c r="Z1832" s="31"/>
      <c r="AC1832" s="31"/>
    </row>
    <row r="1833" spans="1:29" s="24" customFormat="1" ht="30" customHeight="1" x14ac:dyDescent="0.2">
      <c r="A1833" s="139"/>
      <c r="B1833" s="140"/>
      <c r="C1833" s="139"/>
      <c r="D1833" s="139"/>
      <c r="E1833" s="141"/>
      <c r="F1833" s="141"/>
      <c r="G1833" s="141"/>
      <c r="H1833" s="141"/>
      <c r="I1833" s="141"/>
      <c r="J1833" s="65"/>
      <c r="K1833" s="142"/>
      <c r="L1833" s="142"/>
      <c r="M1833" s="142"/>
      <c r="N1833" s="139"/>
      <c r="O1833" s="139"/>
      <c r="P1833" s="139"/>
      <c r="Q1833" s="140"/>
      <c r="R1833" s="23"/>
      <c r="Y1833" s="31"/>
      <c r="Z1833" s="31"/>
      <c r="AC1833" s="31"/>
    </row>
    <row r="1834" spans="1:29" s="24" customFormat="1" ht="30" customHeight="1" x14ac:dyDescent="0.2">
      <c r="A1834" s="139"/>
      <c r="B1834" s="140"/>
      <c r="C1834" s="139"/>
      <c r="D1834" s="139"/>
      <c r="E1834" s="141"/>
      <c r="F1834" s="141"/>
      <c r="G1834" s="141"/>
      <c r="H1834" s="141"/>
      <c r="I1834" s="141"/>
      <c r="J1834" s="65"/>
      <c r="K1834" s="142"/>
      <c r="L1834" s="142"/>
      <c r="M1834" s="142"/>
      <c r="N1834" s="139"/>
      <c r="O1834" s="139"/>
      <c r="P1834" s="139"/>
      <c r="Q1834" s="140"/>
      <c r="R1834" s="23"/>
      <c r="Y1834" s="31"/>
      <c r="Z1834" s="31"/>
      <c r="AC1834" s="31"/>
    </row>
    <row r="1835" spans="1:29" s="24" customFormat="1" ht="30" customHeight="1" x14ac:dyDescent="0.2">
      <c r="A1835" s="139"/>
      <c r="B1835" s="140"/>
      <c r="C1835" s="139"/>
      <c r="D1835" s="139"/>
      <c r="E1835" s="141"/>
      <c r="F1835" s="141"/>
      <c r="G1835" s="141"/>
      <c r="H1835" s="141"/>
      <c r="I1835" s="141"/>
      <c r="J1835" s="65"/>
      <c r="K1835" s="142"/>
      <c r="L1835" s="142"/>
      <c r="M1835" s="142"/>
      <c r="N1835" s="139"/>
      <c r="O1835" s="139"/>
      <c r="P1835" s="139"/>
      <c r="Q1835" s="140"/>
      <c r="R1835" s="23"/>
      <c r="Y1835" s="31"/>
      <c r="Z1835" s="31"/>
      <c r="AC1835" s="31"/>
    </row>
    <row r="1836" spans="1:29" s="24" customFormat="1" ht="30" customHeight="1" x14ac:dyDescent="0.2">
      <c r="A1836" s="139"/>
      <c r="B1836" s="140"/>
      <c r="C1836" s="139"/>
      <c r="D1836" s="139"/>
      <c r="E1836" s="141"/>
      <c r="F1836" s="141"/>
      <c r="G1836" s="141"/>
      <c r="H1836" s="141"/>
      <c r="I1836" s="141"/>
      <c r="J1836" s="65"/>
      <c r="K1836" s="142"/>
      <c r="L1836" s="142"/>
      <c r="M1836" s="142"/>
      <c r="N1836" s="139"/>
      <c r="O1836" s="139"/>
      <c r="P1836" s="139"/>
      <c r="Q1836" s="140"/>
      <c r="R1836" s="23"/>
      <c r="Y1836" s="31"/>
      <c r="Z1836" s="31"/>
      <c r="AC1836" s="31"/>
    </row>
    <row r="1837" spans="1:29" s="24" customFormat="1" ht="30" customHeight="1" x14ac:dyDescent="0.2">
      <c r="A1837" s="139"/>
      <c r="B1837" s="140"/>
      <c r="C1837" s="139"/>
      <c r="D1837" s="139"/>
      <c r="E1837" s="141"/>
      <c r="F1837" s="141"/>
      <c r="G1837" s="141"/>
      <c r="H1837" s="141"/>
      <c r="I1837" s="141"/>
      <c r="J1837" s="65"/>
      <c r="K1837" s="142"/>
      <c r="L1837" s="142"/>
      <c r="M1837" s="142"/>
      <c r="N1837" s="139"/>
      <c r="O1837" s="139"/>
      <c r="P1837" s="139"/>
      <c r="Q1837" s="140"/>
      <c r="R1837" s="23"/>
      <c r="Y1837" s="31"/>
      <c r="Z1837" s="31"/>
      <c r="AC1837" s="31"/>
    </row>
    <row r="1838" spans="1:29" s="24" customFormat="1" ht="30" customHeight="1" x14ac:dyDescent="0.2">
      <c r="A1838" s="139"/>
      <c r="B1838" s="140"/>
      <c r="C1838" s="139"/>
      <c r="D1838" s="139"/>
      <c r="E1838" s="141"/>
      <c r="F1838" s="141"/>
      <c r="G1838" s="141"/>
      <c r="H1838" s="141"/>
      <c r="I1838" s="141"/>
      <c r="J1838" s="65"/>
      <c r="K1838" s="142"/>
      <c r="L1838" s="142"/>
      <c r="M1838" s="142"/>
      <c r="N1838" s="139"/>
      <c r="O1838" s="139"/>
      <c r="P1838" s="139"/>
      <c r="Q1838" s="140"/>
      <c r="R1838" s="23"/>
      <c r="Y1838" s="31"/>
      <c r="Z1838" s="31"/>
      <c r="AC1838" s="31"/>
    </row>
    <row r="1839" spans="1:29" s="24" customFormat="1" ht="30" customHeight="1" x14ac:dyDescent="0.2">
      <c r="A1839" s="139"/>
      <c r="B1839" s="140"/>
      <c r="C1839" s="139"/>
      <c r="D1839" s="139"/>
      <c r="E1839" s="141"/>
      <c r="F1839" s="141"/>
      <c r="G1839" s="141"/>
      <c r="H1839" s="141"/>
      <c r="I1839" s="141"/>
      <c r="J1839" s="65"/>
      <c r="K1839" s="142"/>
      <c r="L1839" s="142"/>
      <c r="M1839" s="142"/>
      <c r="N1839" s="139"/>
      <c r="O1839" s="139"/>
      <c r="P1839" s="139"/>
      <c r="Q1839" s="140"/>
      <c r="R1839" s="23"/>
      <c r="Y1839" s="31"/>
      <c r="Z1839" s="31"/>
      <c r="AC1839" s="31"/>
    </row>
    <row r="1840" spans="1:29" s="24" customFormat="1" ht="30" customHeight="1" x14ac:dyDescent="0.2">
      <c r="A1840" s="139"/>
      <c r="B1840" s="140"/>
      <c r="C1840" s="139"/>
      <c r="D1840" s="139"/>
      <c r="E1840" s="141"/>
      <c r="F1840" s="141"/>
      <c r="G1840" s="141"/>
      <c r="H1840" s="141"/>
      <c r="I1840" s="141"/>
      <c r="J1840" s="65"/>
      <c r="K1840" s="142"/>
      <c r="L1840" s="142"/>
      <c r="M1840" s="142"/>
      <c r="N1840" s="139"/>
      <c r="O1840" s="139"/>
      <c r="P1840" s="139"/>
      <c r="Q1840" s="140"/>
      <c r="R1840" s="23"/>
      <c r="Y1840" s="31"/>
      <c r="Z1840" s="31"/>
      <c r="AC1840" s="31"/>
    </row>
    <row r="1841" spans="1:29" s="24" customFormat="1" ht="30" customHeight="1" x14ac:dyDescent="0.2">
      <c r="A1841" s="139"/>
      <c r="B1841" s="140"/>
      <c r="C1841" s="139"/>
      <c r="D1841" s="139"/>
      <c r="E1841" s="141"/>
      <c r="F1841" s="141"/>
      <c r="G1841" s="141"/>
      <c r="H1841" s="141"/>
      <c r="I1841" s="141"/>
      <c r="J1841" s="65"/>
      <c r="K1841" s="142"/>
      <c r="L1841" s="142"/>
      <c r="M1841" s="142"/>
      <c r="N1841" s="139"/>
      <c r="O1841" s="139"/>
      <c r="P1841" s="139"/>
      <c r="Q1841" s="140"/>
      <c r="R1841" s="23"/>
      <c r="Y1841" s="31"/>
      <c r="Z1841" s="31"/>
      <c r="AC1841" s="31"/>
    </row>
    <row r="1842" spans="1:29" s="24" customFormat="1" ht="30" customHeight="1" x14ac:dyDescent="0.2">
      <c r="A1842" s="139"/>
      <c r="B1842" s="140"/>
      <c r="C1842" s="139"/>
      <c r="D1842" s="139"/>
      <c r="E1842" s="141"/>
      <c r="F1842" s="141"/>
      <c r="G1842" s="141"/>
      <c r="H1842" s="141"/>
      <c r="I1842" s="141"/>
      <c r="J1842" s="65"/>
      <c r="K1842" s="142"/>
      <c r="L1842" s="142"/>
      <c r="M1842" s="142"/>
      <c r="N1842" s="139"/>
      <c r="O1842" s="139"/>
      <c r="P1842" s="139"/>
      <c r="Q1842" s="140"/>
      <c r="R1842" s="23"/>
      <c r="Y1842" s="31"/>
      <c r="Z1842" s="31"/>
      <c r="AC1842" s="31"/>
    </row>
    <row r="1843" spans="1:29" s="24" customFormat="1" ht="30" customHeight="1" x14ac:dyDescent="0.2">
      <c r="A1843" s="139"/>
      <c r="B1843" s="140"/>
      <c r="C1843" s="139"/>
      <c r="D1843" s="139"/>
      <c r="E1843" s="141"/>
      <c r="F1843" s="141"/>
      <c r="G1843" s="141"/>
      <c r="H1843" s="141"/>
      <c r="I1843" s="141"/>
      <c r="J1843" s="65"/>
      <c r="K1843" s="142"/>
      <c r="L1843" s="142"/>
      <c r="M1843" s="142"/>
      <c r="N1843" s="139"/>
      <c r="O1843" s="139"/>
      <c r="P1843" s="139"/>
      <c r="Q1843" s="140"/>
      <c r="R1843" s="23"/>
      <c r="Y1843" s="31"/>
      <c r="Z1843" s="31"/>
      <c r="AC1843" s="31"/>
    </row>
    <row r="1844" spans="1:29" s="24" customFormat="1" ht="30" customHeight="1" x14ac:dyDescent="0.2">
      <c r="A1844" s="139"/>
      <c r="B1844" s="140"/>
      <c r="C1844" s="139"/>
      <c r="D1844" s="139"/>
      <c r="E1844" s="141"/>
      <c r="F1844" s="141"/>
      <c r="G1844" s="141"/>
      <c r="H1844" s="141"/>
      <c r="I1844" s="141"/>
      <c r="J1844" s="65"/>
      <c r="K1844" s="142"/>
      <c r="L1844" s="142"/>
      <c r="M1844" s="142"/>
      <c r="N1844" s="139"/>
      <c r="O1844" s="139"/>
      <c r="P1844" s="139"/>
      <c r="Q1844" s="140"/>
      <c r="R1844" s="23"/>
      <c r="Y1844" s="31"/>
      <c r="Z1844" s="31"/>
      <c r="AC1844" s="31"/>
    </row>
    <row r="1845" spans="1:29" s="24" customFormat="1" ht="30" customHeight="1" x14ac:dyDescent="0.2">
      <c r="A1845" s="139"/>
      <c r="B1845" s="140"/>
      <c r="C1845" s="139"/>
      <c r="D1845" s="139"/>
      <c r="E1845" s="141"/>
      <c r="F1845" s="141"/>
      <c r="G1845" s="141"/>
      <c r="H1845" s="141"/>
      <c r="I1845" s="141"/>
      <c r="J1845" s="65"/>
      <c r="K1845" s="142"/>
      <c r="L1845" s="142"/>
      <c r="M1845" s="142"/>
      <c r="N1845" s="139"/>
      <c r="O1845" s="139"/>
      <c r="P1845" s="139"/>
      <c r="Q1845" s="140"/>
      <c r="R1845" s="23"/>
      <c r="Y1845" s="31"/>
      <c r="Z1845" s="31"/>
      <c r="AC1845" s="31"/>
    </row>
    <row r="1846" spans="1:29" s="24" customFormat="1" ht="30" customHeight="1" x14ac:dyDescent="0.2">
      <c r="A1846" s="139"/>
      <c r="B1846" s="140"/>
      <c r="C1846" s="139"/>
      <c r="D1846" s="139"/>
      <c r="E1846" s="141"/>
      <c r="F1846" s="141"/>
      <c r="G1846" s="141"/>
      <c r="H1846" s="141"/>
      <c r="I1846" s="141"/>
      <c r="J1846" s="65"/>
      <c r="K1846" s="142"/>
      <c r="L1846" s="142"/>
      <c r="M1846" s="142"/>
      <c r="N1846" s="139"/>
      <c r="O1846" s="139"/>
      <c r="P1846" s="139"/>
      <c r="Q1846" s="140"/>
      <c r="R1846" s="23"/>
      <c r="Y1846" s="31"/>
      <c r="Z1846" s="31"/>
      <c r="AC1846" s="31"/>
    </row>
    <row r="1847" spans="1:29" s="24" customFormat="1" ht="30" customHeight="1" x14ac:dyDescent="0.2">
      <c r="A1847" s="139"/>
      <c r="B1847" s="140"/>
      <c r="C1847" s="139"/>
      <c r="D1847" s="139"/>
      <c r="E1847" s="141"/>
      <c r="F1847" s="141"/>
      <c r="G1847" s="141"/>
      <c r="H1847" s="141"/>
      <c r="I1847" s="141"/>
      <c r="J1847" s="65"/>
      <c r="K1847" s="142"/>
      <c r="L1847" s="142"/>
      <c r="M1847" s="142"/>
      <c r="N1847" s="139"/>
      <c r="O1847" s="139"/>
      <c r="P1847" s="139"/>
      <c r="Q1847" s="140"/>
      <c r="R1847" s="23"/>
      <c r="Y1847" s="31"/>
      <c r="Z1847" s="31"/>
      <c r="AC1847" s="31"/>
    </row>
    <row r="1848" spans="1:29" s="24" customFormat="1" ht="30" customHeight="1" x14ac:dyDescent="0.2">
      <c r="A1848" s="139"/>
      <c r="B1848" s="140"/>
      <c r="C1848" s="139"/>
      <c r="D1848" s="139"/>
      <c r="E1848" s="141"/>
      <c r="F1848" s="141"/>
      <c r="G1848" s="141"/>
      <c r="H1848" s="141"/>
      <c r="I1848" s="141"/>
      <c r="J1848" s="65"/>
      <c r="K1848" s="142"/>
      <c r="L1848" s="142"/>
      <c r="M1848" s="142"/>
      <c r="N1848" s="139"/>
      <c r="O1848" s="139"/>
      <c r="P1848" s="139"/>
      <c r="Q1848" s="140"/>
      <c r="R1848" s="23"/>
      <c r="Y1848" s="31"/>
      <c r="Z1848" s="31"/>
      <c r="AC1848" s="31"/>
    </row>
    <row r="1849" spans="1:29" s="24" customFormat="1" ht="30" customHeight="1" x14ac:dyDescent="0.2">
      <c r="A1849" s="139"/>
      <c r="B1849" s="140"/>
      <c r="C1849" s="139"/>
      <c r="D1849" s="139"/>
      <c r="E1849" s="141"/>
      <c r="F1849" s="141"/>
      <c r="G1849" s="141"/>
      <c r="H1849" s="141"/>
      <c r="I1849" s="141"/>
      <c r="J1849" s="65"/>
      <c r="K1849" s="142"/>
      <c r="L1849" s="142"/>
      <c r="M1849" s="142"/>
      <c r="N1849" s="139"/>
      <c r="O1849" s="139"/>
      <c r="P1849" s="139"/>
      <c r="Q1849" s="140"/>
      <c r="R1849" s="23"/>
      <c r="Y1849" s="31"/>
      <c r="Z1849" s="31"/>
      <c r="AC1849" s="31"/>
    </row>
    <row r="1850" spans="1:29" s="24" customFormat="1" ht="30" customHeight="1" x14ac:dyDescent="0.2">
      <c r="A1850" s="139"/>
      <c r="B1850" s="140"/>
      <c r="C1850" s="139"/>
      <c r="D1850" s="139"/>
      <c r="E1850" s="141"/>
      <c r="F1850" s="141"/>
      <c r="G1850" s="141"/>
      <c r="H1850" s="141"/>
      <c r="I1850" s="141"/>
      <c r="J1850" s="65"/>
      <c r="K1850" s="142"/>
      <c r="L1850" s="142"/>
      <c r="M1850" s="142"/>
      <c r="N1850" s="139"/>
      <c r="O1850" s="139"/>
      <c r="P1850" s="139"/>
      <c r="Q1850" s="140"/>
      <c r="R1850" s="23"/>
      <c r="Y1850" s="31"/>
      <c r="Z1850" s="31"/>
      <c r="AC1850" s="31"/>
    </row>
    <row r="1851" spans="1:29" s="24" customFormat="1" ht="30" customHeight="1" x14ac:dyDescent="0.2">
      <c r="A1851" s="139"/>
      <c r="B1851" s="140"/>
      <c r="C1851" s="139"/>
      <c r="D1851" s="139"/>
      <c r="E1851" s="141"/>
      <c r="F1851" s="141"/>
      <c r="G1851" s="141"/>
      <c r="H1851" s="141"/>
      <c r="I1851" s="141"/>
      <c r="J1851" s="65"/>
      <c r="K1851" s="142"/>
      <c r="L1851" s="142"/>
      <c r="M1851" s="142"/>
      <c r="N1851" s="139"/>
      <c r="O1851" s="139"/>
      <c r="P1851" s="139"/>
      <c r="Q1851" s="140"/>
      <c r="R1851" s="23"/>
      <c r="Y1851" s="31"/>
      <c r="Z1851" s="31"/>
      <c r="AC1851" s="31"/>
    </row>
    <row r="1852" spans="1:29" s="24" customFormat="1" ht="30" customHeight="1" x14ac:dyDescent="0.2">
      <c r="A1852" s="139"/>
      <c r="B1852" s="140"/>
      <c r="C1852" s="139"/>
      <c r="D1852" s="139"/>
      <c r="E1852" s="141"/>
      <c r="F1852" s="141"/>
      <c r="G1852" s="141"/>
      <c r="H1852" s="141"/>
      <c r="I1852" s="141"/>
      <c r="J1852" s="65"/>
      <c r="K1852" s="142"/>
      <c r="L1852" s="142"/>
      <c r="M1852" s="142"/>
      <c r="N1852" s="139"/>
      <c r="O1852" s="139"/>
      <c r="P1852" s="139"/>
      <c r="Q1852" s="140"/>
      <c r="R1852" s="23"/>
      <c r="Y1852" s="31"/>
      <c r="Z1852" s="31"/>
      <c r="AC1852" s="31"/>
    </row>
    <row r="1853" spans="1:29" s="24" customFormat="1" ht="30" customHeight="1" x14ac:dyDescent="0.2">
      <c r="A1853" s="139"/>
      <c r="B1853" s="140"/>
      <c r="C1853" s="139"/>
      <c r="D1853" s="139"/>
      <c r="E1853" s="141"/>
      <c r="F1853" s="141"/>
      <c r="G1853" s="141"/>
      <c r="H1853" s="141"/>
      <c r="I1853" s="141"/>
      <c r="J1853" s="65"/>
      <c r="K1853" s="142"/>
      <c r="L1853" s="142"/>
      <c r="M1853" s="142"/>
      <c r="N1853" s="139"/>
      <c r="O1853" s="139"/>
      <c r="P1853" s="139"/>
      <c r="Q1853" s="140"/>
      <c r="R1853" s="23"/>
      <c r="Y1853" s="31"/>
      <c r="Z1853" s="31"/>
      <c r="AC1853" s="31"/>
    </row>
    <row r="1854" spans="1:29" s="24" customFormat="1" ht="30" customHeight="1" x14ac:dyDescent="0.2">
      <c r="A1854" s="139"/>
      <c r="B1854" s="140"/>
      <c r="C1854" s="139"/>
      <c r="D1854" s="139"/>
      <c r="E1854" s="141"/>
      <c r="F1854" s="141"/>
      <c r="G1854" s="141"/>
      <c r="H1854" s="141"/>
      <c r="I1854" s="141"/>
      <c r="J1854" s="65"/>
      <c r="K1854" s="142"/>
      <c r="L1854" s="142"/>
      <c r="M1854" s="142"/>
      <c r="N1854" s="139"/>
      <c r="O1854" s="139"/>
      <c r="P1854" s="139"/>
      <c r="Q1854" s="140"/>
      <c r="R1854" s="23"/>
      <c r="Y1854" s="31"/>
      <c r="Z1854" s="31"/>
      <c r="AC1854" s="31"/>
    </row>
    <row r="1855" spans="1:29" s="24" customFormat="1" ht="30" customHeight="1" x14ac:dyDescent="0.2">
      <c r="A1855" s="139"/>
      <c r="B1855" s="140"/>
      <c r="C1855" s="139"/>
      <c r="D1855" s="139"/>
      <c r="E1855" s="141"/>
      <c r="F1855" s="141"/>
      <c r="G1855" s="141"/>
      <c r="H1855" s="141"/>
      <c r="I1855" s="141"/>
      <c r="J1855" s="65"/>
      <c r="K1855" s="142"/>
      <c r="L1855" s="142"/>
      <c r="M1855" s="142"/>
      <c r="N1855" s="139"/>
      <c r="O1855" s="139"/>
      <c r="P1855" s="139"/>
      <c r="Q1855" s="140"/>
      <c r="R1855" s="23"/>
      <c r="Y1855" s="31"/>
      <c r="Z1855" s="31"/>
      <c r="AC1855" s="31"/>
    </row>
    <row r="1856" spans="1:29" s="24" customFormat="1" ht="30" customHeight="1" x14ac:dyDescent="0.2">
      <c r="A1856" s="139"/>
      <c r="B1856" s="140"/>
      <c r="C1856" s="139"/>
      <c r="D1856" s="139"/>
      <c r="E1856" s="141"/>
      <c r="F1856" s="141"/>
      <c r="G1856" s="141"/>
      <c r="H1856" s="141"/>
      <c r="I1856" s="141"/>
      <c r="J1856" s="65"/>
      <c r="K1856" s="142"/>
      <c r="L1856" s="142"/>
      <c r="M1856" s="142"/>
      <c r="N1856" s="139"/>
      <c r="O1856" s="139"/>
      <c r="P1856" s="139"/>
      <c r="Q1856" s="140"/>
      <c r="R1856" s="23"/>
      <c r="Y1856" s="31"/>
      <c r="Z1856" s="31"/>
      <c r="AC1856" s="31"/>
    </row>
    <row r="1857" spans="1:29" s="24" customFormat="1" ht="30" customHeight="1" x14ac:dyDescent="0.2">
      <c r="A1857" s="139"/>
      <c r="B1857" s="140"/>
      <c r="C1857" s="139"/>
      <c r="D1857" s="139"/>
      <c r="E1857" s="141"/>
      <c r="F1857" s="141"/>
      <c r="G1857" s="141"/>
      <c r="H1857" s="141"/>
      <c r="I1857" s="141"/>
      <c r="J1857" s="65"/>
      <c r="K1857" s="142"/>
      <c r="L1857" s="142"/>
      <c r="M1857" s="142"/>
      <c r="N1857" s="139"/>
      <c r="O1857" s="139"/>
      <c r="P1857" s="139"/>
      <c r="Q1857" s="140"/>
      <c r="R1857" s="23"/>
      <c r="Y1857" s="31"/>
      <c r="Z1857" s="31"/>
      <c r="AC1857" s="31"/>
    </row>
    <row r="1858" spans="1:29" s="24" customFormat="1" ht="30" customHeight="1" x14ac:dyDescent="0.2">
      <c r="A1858" s="139"/>
      <c r="B1858" s="140"/>
      <c r="C1858" s="139"/>
      <c r="D1858" s="139"/>
      <c r="E1858" s="141"/>
      <c r="F1858" s="141"/>
      <c r="G1858" s="141"/>
      <c r="H1858" s="141"/>
      <c r="I1858" s="141"/>
      <c r="J1858" s="65"/>
      <c r="K1858" s="142"/>
      <c r="L1858" s="142"/>
      <c r="M1858" s="142"/>
      <c r="N1858" s="139"/>
      <c r="O1858" s="139"/>
      <c r="P1858" s="139"/>
      <c r="Q1858" s="140"/>
      <c r="R1858" s="23"/>
      <c r="Y1858" s="31"/>
      <c r="Z1858" s="31"/>
      <c r="AC1858" s="31"/>
    </row>
    <row r="1859" spans="1:29" s="24" customFormat="1" ht="30" customHeight="1" x14ac:dyDescent="0.2">
      <c r="A1859" s="139"/>
      <c r="B1859" s="140"/>
      <c r="C1859" s="139"/>
      <c r="D1859" s="139"/>
      <c r="E1859" s="141"/>
      <c r="F1859" s="141"/>
      <c r="G1859" s="141"/>
      <c r="H1859" s="141"/>
      <c r="I1859" s="141"/>
      <c r="J1859" s="65"/>
      <c r="K1859" s="142"/>
      <c r="L1859" s="142"/>
      <c r="M1859" s="142"/>
      <c r="N1859" s="139"/>
      <c r="O1859" s="139"/>
      <c r="P1859" s="139"/>
      <c r="Q1859" s="140"/>
      <c r="R1859" s="23"/>
      <c r="Y1859" s="31"/>
      <c r="Z1859" s="31"/>
      <c r="AC1859" s="31"/>
    </row>
    <row r="1860" spans="1:29" s="24" customFormat="1" ht="30" customHeight="1" x14ac:dyDescent="0.2">
      <c r="A1860" s="139"/>
      <c r="B1860" s="140"/>
      <c r="C1860" s="139"/>
      <c r="D1860" s="139"/>
      <c r="E1860" s="141"/>
      <c r="F1860" s="141"/>
      <c r="G1860" s="141"/>
      <c r="H1860" s="141"/>
      <c r="I1860" s="141"/>
      <c r="J1860" s="65"/>
      <c r="K1860" s="142"/>
      <c r="L1860" s="142"/>
      <c r="M1860" s="142"/>
      <c r="N1860" s="139"/>
      <c r="O1860" s="139"/>
      <c r="P1860" s="139"/>
      <c r="Q1860" s="140"/>
      <c r="R1860" s="23"/>
      <c r="Y1860" s="31"/>
      <c r="Z1860" s="31"/>
      <c r="AC1860" s="31"/>
    </row>
    <row r="1861" spans="1:29" s="24" customFormat="1" ht="30" customHeight="1" x14ac:dyDescent="0.2">
      <c r="A1861" s="139"/>
      <c r="B1861" s="140"/>
      <c r="C1861" s="139"/>
      <c r="D1861" s="139"/>
      <c r="E1861" s="141"/>
      <c r="F1861" s="141"/>
      <c r="G1861" s="141"/>
      <c r="H1861" s="141"/>
      <c r="I1861" s="141"/>
      <c r="J1861" s="65"/>
      <c r="K1861" s="142"/>
      <c r="L1861" s="142"/>
      <c r="M1861" s="142"/>
      <c r="N1861" s="139"/>
      <c r="O1861" s="139"/>
      <c r="P1861" s="139"/>
      <c r="Q1861" s="140"/>
      <c r="R1861" s="23"/>
      <c r="Y1861" s="31"/>
      <c r="Z1861" s="31"/>
      <c r="AC1861" s="31"/>
    </row>
    <row r="1862" spans="1:29" s="24" customFormat="1" ht="30" customHeight="1" x14ac:dyDescent="0.2">
      <c r="A1862" s="139"/>
      <c r="B1862" s="140"/>
      <c r="C1862" s="139"/>
      <c r="D1862" s="139"/>
      <c r="E1862" s="141"/>
      <c r="F1862" s="141"/>
      <c r="G1862" s="141"/>
      <c r="H1862" s="141"/>
      <c r="I1862" s="141"/>
      <c r="J1862" s="65"/>
      <c r="K1862" s="142"/>
      <c r="L1862" s="142"/>
      <c r="M1862" s="142"/>
      <c r="N1862" s="139"/>
      <c r="O1862" s="139"/>
      <c r="P1862" s="139"/>
      <c r="Q1862" s="140"/>
      <c r="R1862" s="23"/>
      <c r="Y1862" s="31"/>
      <c r="Z1862" s="31"/>
      <c r="AC1862" s="31"/>
    </row>
    <row r="1863" spans="1:29" s="24" customFormat="1" ht="30" customHeight="1" x14ac:dyDescent="0.2">
      <c r="A1863" s="139"/>
      <c r="B1863" s="140"/>
      <c r="C1863" s="139"/>
      <c r="D1863" s="139"/>
      <c r="E1863" s="141"/>
      <c r="F1863" s="141"/>
      <c r="G1863" s="141"/>
      <c r="H1863" s="141"/>
      <c r="I1863" s="141"/>
      <c r="J1863" s="65"/>
      <c r="K1863" s="142"/>
      <c r="L1863" s="142"/>
      <c r="M1863" s="142"/>
      <c r="N1863" s="139"/>
      <c r="O1863" s="139"/>
      <c r="P1863" s="139"/>
      <c r="Q1863" s="140"/>
      <c r="R1863" s="23"/>
      <c r="Y1863" s="31"/>
      <c r="Z1863" s="31"/>
      <c r="AC1863" s="31"/>
    </row>
    <row r="1864" spans="1:29" s="24" customFormat="1" ht="30" customHeight="1" x14ac:dyDescent="0.2">
      <c r="A1864" s="139"/>
      <c r="B1864" s="140"/>
      <c r="C1864" s="139"/>
      <c r="D1864" s="139"/>
      <c r="E1864" s="141"/>
      <c r="F1864" s="141"/>
      <c r="G1864" s="141"/>
      <c r="H1864" s="141"/>
      <c r="I1864" s="141"/>
      <c r="J1864" s="65"/>
      <c r="K1864" s="142"/>
      <c r="L1864" s="142"/>
      <c r="M1864" s="142"/>
      <c r="N1864" s="139"/>
      <c r="O1864" s="139"/>
      <c r="P1864" s="139"/>
      <c r="Q1864" s="140"/>
      <c r="R1864" s="23"/>
      <c r="Y1864" s="31"/>
      <c r="Z1864" s="31"/>
      <c r="AC1864" s="31"/>
    </row>
    <row r="1865" spans="1:29" s="24" customFormat="1" ht="30" customHeight="1" x14ac:dyDescent="0.2">
      <c r="A1865" s="139"/>
      <c r="B1865" s="140"/>
      <c r="C1865" s="139"/>
      <c r="D1865" s="139"/>
      <c r="E1865" s="141"/>
      <c r="F1865" s="141"/>
      <c r="G1865" s="141"/>
      <c r="H1865" s="141"/>
      <c r="I1865" s="141"/>
      <c r="J1865" s="65"/>
      <c r="K1865" s="142"/>
      <c r="L1865" s="142"/>
      <c r="M1865" s="142"/>
      <c r="N1865" s="139"/>
      <c r="O1865" s="139"/>
      <c r="P1865" s="139"/>
      <c r="Q1865" s="140"/>
      <c r="R1865" s="23"/>
      <c r="Y1865" s="31"/>
      <c r="Z1865" s="31"/>
      <c r="AC1865" s="31"/>
    </row>
    <row r="1866" spans="1:29" s="24" customFormat="1" ht="30" customHeight="1" x14ac:dyDescent="0.2">
      <c r="A1866" s="139"/>
      <c r="B1866" s="140"/>
      <c r="C1866" s="139"/>
      <c r="D1866" s="139"/>
      <c r="E1866" s="141"/>
      <c r="F1866" s="141"/>
      <c r="G1866" s="141"/>
      <c r="H1866" s="141"/>
      <c r="I1866" s="141"/>
      <c r="J1866" s="65"/>
      <c r="K1866" s="142"/>
      <c r="L1866" s="142"/>
      <c r="M1866" s="142"/>
      <c r="N1866" s="139"/>
      <c r="O1866" s="139"/>
      <c r="P1866" s="139"/>
      <c r="Q1866" s="140"/>
      <c r="R1866" s="23"/>
      <c r="Y1866" s="31"/>
      <c r="Z1866" s="31"/>
      <c r="AC1866" s="31"/>
    </row>
    <row r="1867" spans="1:29" s="24" customFormat="1" ht="30" customHeight="1" x14ac:dyDescent="0.2">
      <c r="A1867" s="139"/>
      <c r="B1867" s="140"/>
      <c r="C1867" s="139"/>
      <c r="D1867" s="139"/>
      <c r="E1867" s="141"/>
      <c r="F1867" s="141"/>
      <c r="G1867" s="141"/>
      <c r="H1867" s="141"/>
      <c r="I1867" s="141"/>
      <c r="J1867" s="65"/>
      <c r="K1867" s="142"/>
      <c r="L1867" s="142"/>
      <c r="M1867" s="142"/>
      <c r="N1867" s="139"/>
      <c r="O1867" s="139"/>
      <c r="P1867" s="139"/>
      <c r="Q1867" s="140"/>
      <c r="R1867" s="23"/>
      <c r="Y1867" s="31"/>
      <c r="Z1867" s="31"/>
      <c r="AC1867" s="31"/>
    </row>
    <row r="1868" spans="1:29" s="24" customFormat="1" ht="30" customHeight="1" x14ac:dyDescent="0.2">
      <c r="A1868" s="139"/>
      <c r="B1868" s="140"/>
      <c r="C1868" s="139"/>
      <c r="D1868" s="139"/>
      <c r="E1868" s="141"/>
      <c r="F1868" s="141"/>
      <c r="G1868" s="141"/>
      <c r="H1868" s="141"/>
      <c r="I1868" s="141"/>
      <c r="J1868" s="65"/>
      <c r="K1868" s="142"/>
      <c r="L1868" s="142"/>
      <c r="M1868" s="142"/>
      <c r="N1868" s="139"/>
      <c r="O1868" s="139"/>
      <c r="P1868" s="139"/>
      <c r="Q1868" s="140"/>
      <c r="R1868" s="23"/>
      <c r="Y1868" s="31"/>
      <c r="Z1868" s="31"/>
      <c r="AC1868" s="31"/>
    </row>
    <row r="1869" spans="1:29" s="24" customFormat="1" ht="30" customHeight="1" x14ac:dyDescent="0.2">
      <c r="A1869" s="139"/>
      <c r="B1869" s="140"/>
      <c r="C1869" s="139"/>
      <c r="D1869" s="139"/>
      <c r="E1869" s="141"/>
      <c r="F1869" s="141"/>
      <c r="G1869" s="141"/>
      <c r="H1869" s="141"/>
      <c r="I1869" s="141"/>
      <c r="J1869" s="65"/>
      <c r="K1869" s="142"/>
      <c r="L1869" s="142"/>
      <c r="M1869" s="142"/>
      <c r="N1869" s="139"/>
      <c r="O1869" s="139"/>
      <c r="P1869" s="139"/>
      <c r="Q1869" s="140"/>
      <c r="R1869" s="23"/>
      <c r="Y1869" s="31"/>
      <c r="Z1869" s="31"/>
      <c r="AC1869" s="31"/>
    </row>
    <row r="1870" spans="1:29" s="24" customFormat="1" ht="30" customHeight="1" x14ac:dyDescent="0.2">
      <c r="A1870" s="139"/>
      <c r="B1870" s="140"/>
      <c r="C1870" s="139"/>
      <c r="D1870" s="139"/>
      <c r="E1870" s="141"/>
      <c r="F1870" s="141"/>
      <c r="G1870" s="141"/>
      <c r="H1870" s="141"/>
      <c r="I1870" s="141"/>
      <c r="J1870" s="65"/>
      <c r="K1870" s="142"/>
      <c r="L1870" s="142"/>
      <c r="M1870" s="142"/>
      <c r="N1870" s="139"/>
      <c r="O1870" s="139"/>
      <c r="P1870" s="139"/>
      <c r="Q1870" s="140"/>
      <c r="R1870" s="23"/>
      <c r="Y1870" s="31"/>
      <c r="Z1870" s="31"/>
      <c r="AC1870" s="31"/>
    </row>
    <row r="1871" spans="1:29" s="24" customFormat="1" ht="30" customHeight="1" x14ac:dyDescent="0.2">
      <c r="A1871" s="139"/>
      <c r="B1871" s="140"/>
      <c r="C1871" s="139"/>
      <c r="D1871" s="139"/>
      <c r="E1871" s="141"/>
      <c r="F1871" s="141"/>
      <c r="G1871" s="141"/>
      <c r="H1871" s="141"/>
      <c r="I1871" s="141"/>
      <c r="J1871" s="65"/>
      <c r="K1871" s="142"/>
      <c r="L1871" s="142"/>
      <c r="M1871" s="142"/>
      <c r="N1871" s="139"/>
      <c r="O1871" s="139"/>
      <c r="P1871" s="139"/>
      <c r="Q1871" s="140"/>
      <c r="R1871" s="23"/>
      <c r="Y1871" s="31"/>
      <c r="Z1871" s="31"/>
      <c r="AC1871" s="31"/>
    </row>
    <row r="1872" spans="1:29" s="24" customFormat="1" ht="30" customHeight="1" x14ac:dyDescent="0.2">
      <c r="A1872" s="139"/>
      <c r="B1872" s="140"/>
      <c r="C1872" s="139"/>
      <c r="D1872" s="139"/>
      <c r="E1872" s="141"/>
      <c r="F1872" s="141"/>
      <c r="G1872" s="141"/>
      <c r="H1872" s="141"/>
      <c r="I1872" s="141"/>
      <c r="J1872" s="65"/>
      <c r="K1872" s="142"/>
      <c r="L1872" s="142"/>
      <c r="M1872" s="142"/>
      <c r="N1872" s="139"/>
      <c r="O1872" s="139"/>
      <c r="P1872" s="139"/>
      <c r="Q1872" s="140"/>
      <c r="R1872" s="23"/>
      <c r="Y1872" s="31"/>
      <c r="Z1872" s="31"/>
      <c r="AC1872" s="31"/>
    </row>
    <row r="1873" spans="1:29" s="24" customFormat="1" ht="30" customHeight="1" x14ac:dyDescent="0.2">
      <c r="A1873" s="139"/>
      <c r="B1873" s="140"/>
      <c r="C1873" s="139"/>
      <c r="D1873" s="139"/>
      <c r="E1873" s="141"/>
      <c r="F1873" s="141"/>
      <c r="G1873" s="141"/>
      <c r="H1873" s="141"/>
      <c r="I1873" s="141"/>
      <c r="J1873" s="65"/>
      <c r="K1873" s="142"/>
      <c r="L1873" s="142"/>
      <c r="M1873" s="142"/>
      <c r="N1873" s="139"/>
      <c r="O1873" s="139"/>
      <c r="P1873" s="139"/>
      <c r="Q1873" s="140"/>
      <c r="R1873" s="23"/>
      <c r="Y1873" s="31"/>
      <c r="Z1873" s="31"/>
      <c r="AC1873" s="31"/>
    </row>
    <row r="1874" spans="1:29" s="24" customFormat="1" ht="30" customHeight="1" x14ac:dyDescent="0.2">
      <c r="A1874" s="139"/>
      <c r="B1874" s="140"/>
      <c r="C1874" s="139"/>
      <c r="D1874" s="139"/>
      <c r="E1874" s="141"/>
      <c r="F1874" s="141"/>
      <c r="G1874" s="141"/>
      <c r="H1874" s="141"/>
      <c r="I1874" s="141"/>
      <c r="J1874" s="65"/>
      <c r="K1874" s="142"/>
      <c r="L1874" s="142"/>
      <c r="M1874" s="142"/>
      <c r="N1874" s="139"/>
      <c r="O1874" s="139"/>
      <c r="P1874" s="139"/>
      <c r="Q1874" s="140"/>
      <c r="R1874" s="23"/>
      <c r="Y1874" s="31"/>
      <c r="Z1874" s="31"/>
      <c r="AC1874" s="31"/>
    </row>
    <row r="1875" spans="1:29" s="24" customFormat="1" ht="30" customHeight="1" x14ac:dyDescent="0.2">
      <c r="A1875" s="139"/>
      <c r="B1875" s="140"/>
      <c r="C1875" s="139"/>
      <c r="D1875" s="139"/>
      <c r="E1875" s="141"/>
      <c r="F1875" s="141"/>
      <c r="G1875" s="141"/>
      <c r="H1875" s="141"/>
      <c r="I1875" s="141"/>
      <c r="J1875" s="65"/>
      <c r="K1875" s="142"/>
      <c r="L1875" s="142"/>
      <c r="M1875" s="142"/>
      <c r="N1875" s="139"/>
      <c r="O1875" s="139"/>
      <c r="P1875" s="139"/>
      <c r="Q1875" s="140"/>
      <c r="R1875" s="23"/>
      <c r="Y1875" s="31"/>
      <c r="Z1875" s="31"/>
      <c r="AC1875" s="31"/>
    </row>
    <row r="1876" spans="1:29" s="24" customFormat="1" ht="30" customHeight="1" x14ac:dyDescent="0.2">
      <c r="A1876" s="139"/>
      <c r="B1876" s="140"/>
      <c r="C1876" s="139"/>
      <c r="D1876" s="139"/>
      <c r="E1876" s="141"/>
      <c r="F1876" s="141"/>
      <c r="G1876" s="141"/>
      <c r="H1876" s="141"/>
      <c r="I1876" s="141"/>
      <c r="J1876" s="65"/>
      <c r="K1876" s="142"/>
      <c r="L1876" s="142"/>
      <c r="M1876" s="142"/>
      <c r="N1876" s="139"/>
      <c r="O1876" s="139"/>
      <c r="P1876" s="139"/>
      <c r="Q1876" s="140"/>
      <c r="R1876" s="23"/>
      <c r="Y1876" s="31"/>
      <c r="Z1876" s="31"/>
      <c r="AC1876" s="31"/>
    </row>
    <row r="1877" spans="1:29" s="24" customFormat="1" ht="30" customHeight="1" x14ac:dyDescent="0.2">
      <c r="A1877" s="139"/>
      <c r="B1877" s="140"/>
      <c r="C1877" s="139"/>
      <c r="D1877" s="139"/>
      <c r="E1877" s="141"/>
      <c r="F1877" s="141"/>
      <c r="G1877" s="141"/>
      <c r="H1877" s="141"/>
      <c r="I1877" s="141"/>
      <c r="J1877" s="65"/>
      <c r="K1877" s="142"/>
      <c r="L1877" s="142"/>
      <c r="M1877" s="142"/>
      <c r="N1877" s="139"/>
      <c r="O1877" s="139"/>
      <c r="P1877" s="139"/>
      <c r="Q1877" s="140"/>
      <c r="R1877" s="23"/>
      <c r="Y1877" s="31"/>
      <c r="Z1877" s="31"/>
      <c r="AC1877" s="31"/>
    </row>
    <row r="1878" spans="1:29" s="24" customFormat="1" ht="30" customHeight="1" x14ac:dyDescent="0.2">
      <c r="A1878" s="139"/>
      <c r="B1878" s="140"/>
      <c r="C1878" s="139"/>
      <c r="D1878" s="139"/>
      <c r="E1878" s="141"/>
      <c r="F1878" s="141"/>
      <c r="G1878" s="141"/>
      <c r="H1878" s="141"/>
      <c r="I1878" s="141"/>
      <c r="J1878" s="65"/>
      <c r="K1878" s="142"/>
      <c r="L1878" s="142"/>
      <c r="M1878" s="142"/>
      <c r="N1878" s="139"/>
      <c r="O1878" s="139"/>
      <c r="P1878" s="139"/>
      <c r="Q1878" s="140"/>
      <c r="R1878" s="23"/>
      <c r="Y1878" s="31"/>
      <c r="Z1878" s="31"/>
      <c r="AC1878" s="31"/>
    </row>
    <row r="1879" spans="1:29" s="24" customFormat="1" ht="30" customHeight="1" x14ac:dyDescent="0.2">
      <c r="A1879" s="139"/>
      <c r="B1879" s="140"/>
      <c r="C1879" s="139"/>
      <c r="D1879" s="139"/>
      <c r="E1879" s="141"/>
      <c r="F1879" s="141"/>
      <c r="G1879" s="141"/>
      <c r="H1879" s="141"/>
      <c r="I1879" s="141"/>
      <c r="J1879" s="65"/>
      <c r="K1879" s="142"/>
      <c r="L1879" s="142"/>
      <c r="M1879" s="142"/>
      <c r="N1879" s="139"/>
      <c r="O1879" s="139"/>
      <c r="P1879" s="139"/>
      <c r="Q1879" s="140"/>
      <c r="R1879" s="23"/>
      <c r="Y1879" s="31"/>
      <c r="Z1879" s="31"/>
      <c r="AC1879" s="31"/>
    </row>
    <row r="1880" spans="1:29" s="24" customFormat="1" ht="30" customHeight="1" x14ac:dyDescent="0.2">
      <c r="A1880" s="139"/>
      <c r="B1880" s="140"/>
      <c r="C1880" s="139"/>
      <c r="D1880" s="139"/>
      <c r="E1880" s="141"/>
      <c r="F1880" s="141"/>
      <c r="G1880" s="141"/>
      <c r="H1880" s="141"/>
      <c r="I1880" s="141"/>
      <c r="J1880" s="65"/>
      <c r="K1880" s="142"/>
      <c r="L1880" s="142"/>
      <c r="M1880" s="142"/>
      <c r="N1880" s="139"/>
      <c r="O1880" s="139"/>
      <c r="P1880" s="139"/>
      <c r="Q1880" s="140"/>
      <c r="R1880" s="23"/>
      <c r="Y1880" s="31"/>
      <c r="Z1880" s="31"/>
      <c r="AC1880" s="31"/>
    </row>
    <row r="1881" spans="1:29" s="24" customFormat="1" ht="30" customHeight="1" x14ac:dyDescent="0.2">
      <c r="A1881" s="139"/>
      <c r="B1881" s="140"/>
      <c r="C1881" s="139"/>
      <c r="D1881" s="139"/>
      <c r="E1881" s="141"/>
      <c r="F1881" s="141"/>
      <c r="G1881" s="141"/>
      <c r="H1881" s="141"/>
      <c r="I1881" s="141"/>
      <c r="J1881" s="65"/>
      <c r="K1881" s="142"/>
      <c r="L1881" s="142"/>
      <c r="M1881" s="142"/>
      <c r="N1881" s="139"/>
      <c r="O1881" s="139"/>
      <c r="P1881" s="139"/>
      <c r="Q1881" s="140"/>
      <c r="R1881" s="23"/>
      <c r="Y1881" s="31"/>
      <c r="Z1881" s="31"/>
      <c r="AC1881" s="31"/>
    </row>
    <row r="1882" spans="1:29" s="24" customFormat="1" ht="30" customHeight="1" x14ac:dyDescent="0.2">
      <c r="A1882" s="139"/>
      <c r="B1882" s="140"/>
      <c r="C1882" s="139"/>
      <c r="D1882" s="139"/>
      <c r="E1882" s="141"/>
      <c r="F1882" s="141"/>
      <c r="G1882" s="141"/>
      <c r="H1882" s="141"/>
      <c r="I1882" s="141"/>
      <c r="J1882" s="65"/>
      <c r="K1882" s="142"/>
      <c r="L1882" s="142"/>
      <c r="M1882" s="142"/>
      <c r="N1882" s="139"/>
      <c r="O1882" s="139"/>
      <c r="P1882" s="139"/>
      <c r="Q1882" s="140"/>
      <c r="R1882" s="23"/>
      <c r="Y1882" s="31"/>
      <c r="Z1882" s="31"/>
      <c r="AC1882" s="31"/>
    </row>
    <row r="1883" spans="1:29" s="24" customFormat="1" ht="30" customHeight="1" x14ac:dyDescent="0.2">
      <c r="A1883" s="139"/>
      <c r="B1883" s="140"/>
      <c r="C1883" s="139"/>
      <c r="D1883" s="139"/>
      <c r="E1883" s="141"/>
      <c r="F1883" s="141"/>
      <c r="G1883" s="141"/>
      <c r="H1883" s="141"/>
      <c r="I1883" s="141"/>
      <c r="J1883" s="65"/>
      <c r="K1883" s="142"/>
      <c r="L1883" s="142"/>
      <c r="M1883" s="142"/>
      <c r="N1883" s="139"/>
      <c r="O1883" s="139"/>
      <c r="P1883" s="139"/>
      <c r="Q1883" s="140"/>
      <c r="R1883" s="23"/>
      <c r="Y1883" s="31"/>
      <c r="Z1883" s="31"/>
      <c r="AC1883" s="31"/>
    </row>
    <row r="1884" spans="1:29" s="24" customFormat="1" ht="30" customHeight="1" x14ac:dyDescent="0.2">
      <c r="A1884" s="139"/>
      <c r="B1884" s="140"/>
      <c r="C1884" s="139"/>
      <c r="D1884" s="139"/>
      <c r="E1884" s="141"/>
      <c r="F1884" s="141"/>
      <c r="G1884" s="141"/>
      <c r="H1884" s="141"/>
      <c r="I1884" s="141"/>
      <c r="J1884" s="65"/>
      <c r="K1884" s="142"/>
      <c r="L1884" s="142"/>
      <c r="M1884" s="142"/>
      <c r="N1884" s="139"/>
      <c r="O1884" s="139"/>
      <c r="P1884" s="139"/>
      <c r="Q1884" s="140"/>
      <c r="R1884" s="23"/>
      <c r="Y1884" s="31"/>
      <c r="Z1884" s="31"/>
      <c r="AC1884" s="31"/>
    </row>
    <row r="1885" spans="1:29" s="24" customFormat="1" ht="30" customHeight="1" x14ac:dyDescent="0.2">
      <c r="A1885" s="139"/>
      <c r="B1885" s="140"/>
      <c r="C1885" s="139"/>
      <c r="D1885" s="139"/>
      <c r="E1885" s="141"/>
      <c r="F1885" s="141"/>
      <c r="G1885" s="141"/>
      <c r="H1885" s="141"/>
      <c r="I1885" s="141"/>
      <c r="J1885" s="65"/>
      <c r="K1885" s="142"/>
      <c r="L1885" s="142"/>
      <c r="M1885" s="142"/>
      <c r="N1885" s="139"/>
      <c r="O1885" s="139"/>
      <c r="P1885" s="139"/>
      <c r="Q1885" s="140"/>
      <c r="R1885" s="23"/>
      <c r="Y1885" s="31"/>
      <c r="Z1885" s="31"/>
      <c r="AC1885" s="31"/>
    </row>
    <row r="1886" spans="1:29" s="24" customFormat="1" ht="30" customHeight="1" x14ac:dyDescent="0.2">
      <c r="A1886" s="139"/>
      <c r="B1886" s="140"/>
      <c r="C1886" s="139"/>
      <c r="D1886" s="139"/>
      <c r="E1886" s="141"/>
      <c r="F1886" s="141"/>
      <c r="G1886" s="141"/>
      <c r="H1886" s="141"/>
      <c r="I1886" s="141"/>
      <c r="J1886" s="65"/>
      <c r="K1886" s="142"/>
      <c r="L1886" s="142"/>
      <c r="M1886" s="142"/>
      <c r="N1886" s="139"/>
      <c r="O1886" s="139"/>
      <c r="P1886" s="139"/>
      <c r="Q1886" s="140"/>
      <c r="R1886" s="23"/>
      <c r="Y1886" s="31"/>
      <c r="Z1886" s="31"/>
      <c r="AC1886" s="31"/>
    </row>
    <row r="1887" spans="1:29" s="24" customFormat="1" ht="30" customHeight="1" x14ac:dyDescent="0.2">
      <c r="A1887" s="139"/>
      <c r="B1887" s="140"/>
      <c r="C1887" s="139"/>
      <c r="D1887" s="139"/>
      <c r="E1887" s="141"/>
      <c r="F1887" s="141"/>
      <c r="G1887" s="141"/>
      <c r="H1887" s="141"/>
      <c r="I1887" s="141"/>
      <c r="J1887" s="65"/>
      <c r="K1887" s="142"/>
      <c r="L1887" s="142"/>
      <c r="M1887" s="142"/>
      <c r="N1887" s="139"/>
      <c r="O1887" s="139"/>
      <c r="P1887" s="139"/>
      <c r="Q1887" s="140"/>
      <c r="R1887" s="23"/>
      <c r="Y1887" s="31"/>
      <c r="Z1887" s="31"/>
      <c r="AC1887" s="31"/>
    </row>
    <row r="1888" spans="1:29" s="24" customFormat="1" ht="30" customHeight="1" x14ac:dyDescent="0.2">
      <c r="A1888" s="139"/>
      <c r="B1888" s="140"/>
      <c r="C1888" s="139"/>
      <c r="D1888" s="139"/>
      <c r="E1888" s="141"/>
      <c r="F1888" s="141"/>
      <c r="G1888" s="141"/>
      <c r="H1888" s="141"/>
      <c r="I1888" s="141"/>
      <c r="J1888" s="65"/>
      <c r="K1888" s="142"/>
      <c r="L1888" s="142"/>
      <c r="M1888" s="142"/>
      <c r="N1888" s="139"/>
      <c r="O1888" s="139"/>
      <c r="P1888" s="139"/>
      <c r="Q1888" s="140"/>
      <c r="R1888" s="23"/>
      <c r="Y1888" s="31"/>
      <c r="Z1888" s="31"/>
      <c r="AC1888" s="31"/>
    </row>
    <row r="1889" spans="1:29" s="24" customFormat="1" ht="30" customHeight="1" x14ac:dyDescent="0.2">
      <c r="A1889" s="139"/>
      <c r="B1889" s="140"/>
      <c r="C1889" s="139"/>
      <c r="D1889" s="139"/>
      <c r="E1889" s="141"/>
      <c r="F1889" s="141"/>
      <c r="G1889" s="141"/>
      <c r="H1889" s="141"/>
      <c r="I1889" s="141"/>
      <c r="J1889" s="65"/>
      <c r="K1889" s="142"/>
      <c r="L1889" s="142"/>
      <c r="M1889" s="142"/>
      <c r="N1889" s="139"/>
      <c r="O1889" s="139"/>
      <c r="P1889" s="139"/>
      <c r="Q1889" s="140"/>
      <c r="R1889" s="23"/>
      <c r="Y1889" s="31"/>
      <c r="Z1889" s="31"/>
      <c r="AC1889" s="31"/>
    </row>
    <row r="1890" spans="1:29" s="24" customFormat="1" ht="30" customHeight="1" x14ac:dyDescent="0.2">
      <c r="A1890" s="139"/>
      <c r="B1890" s="140"/>
      <c r="C1890" s="139"/>
      <c r="D1890" s="139"/>
      <c r="E1890" s="141"/>
      <c r="F1890" s="141"/>
      <c r="G1890" s="141"/>
      <c r="H1890" s="141"/>
      <c r="I1890" s="141"/>
      <c r="J1890" s="65"/>
      <c r="K1890" s="142"/>
      <c r="L1890" s="142"/>
      <c r="M1890" s="142"/>
      <c r="N1890" s="139"/>
      <c r="O1890" s="139"/>
      <c r="P1890" s="139"/>
      <c r="Q1890" s="140"/>
      <c r="R1890" s="23"/>
      <c r="Y1890" s="31"/>
      <c r="Z1890" s="31"/>
      <c r="AC1890" s="31"/>
    </row>
    <row r="1891" spans="1:29" s="24" customFormat="1" ht="30" customHeight="1" x14ac:dyDescent="0.2">
      <c r="A1891" s="139"/>
      <c r="B1891" s="140"/>
      <c r="C1891" s="139"/>
      <c r="D1891" s="139"/>
      <c r="E1891" s="141"/>
      <c r="F1891" s="141"/>
      <c r="G1891" s="141"/>
      <c r="H1891" s="141"/>
      <c r="I1891" s="141"/>
      <c r="J1891" s="65"/>
      <c r="K1891" s="142"/>
      <c r="L1891" s="142"/>
      <c r="M1891" s="142"/>
      <c r="N1891" s="139"/>
      <c r="O1891" s="139"/>
      <c r="P1891" s="139"/>
      <c r="Q1891" s="140"/>
      <c r="R1891" s="23"/>
      <c r="Y1891" s="31"/>
      <c r="Z1891" s="31"/>
      <c r="AC1891" s="31"/>
    </row>
    <row r="1892" spans="1:29" s="24" customFormat="1" ht="30" customHeight="1" x14ac:dyDescent="0.2">
      <c r="A1892" s="139"/>
      <c r="B1892" s="140"/>
      <c r="C1892" s="139"/>
      <c r="D1892" s="139"/>
      <c r="E1892" s="141"/>
      <c r="F1892" s="141"/>
      <c r="G1892" s="141"/>
      <c r="H1892" s="141"/>
      <c r="I1892" s="141"/>
      <c r="J1892" s="65"/>
      <c r="K1892" s="142"/>
      <c r="L1892" s="142"/>
      <c r="M1892" s="142"/>
      <c r="N1892" s="139"/>
      <c r="O1892" s="139"/>
      <c r="P1892" s="139"/>
      <c r="Q1892" s="140"/>
      <c r="R1892" s="23"/>
      <c r="Y1892" s="31"/>
      <c r="Z1892" s="31"/>
      <c r="AC1892" s="31"/>
    </row>
    <row r="1893" spans="1:29" s="24" customFormat="1" ht="30" customHeight="1" x14ac:dyDescent="0.2">
      <c r="A1893" s="139"/>
      <c r="B1893" s="140"/>
      <c r="C1893" s="139"/>
      <c r="D1893" s="139"/>
      <c r="E1893" s="141"/>
      <c r="F1893" s="141"/>
      <c r="G1893" s="141"/>
      <c r="H1893" s="141"/>
      <c r="I1893" s="141"/>
      <c r="J1893" s="65"/>
      <c r="K1893" s="142"/>
      <c r="L1893" s="142"/>
      <c r="M1893" s="142"/>
      <c r="N1893" s="139"/>
      <c r="O1893" s="139"/>
      <c r="P1893" s="139"/>
      <c r="Q1893" s="140"/>
      <c r="R1893" s="23"/>
      <c r="Y1893" s="31"/>
      <c r="Z1893" s="31"/>
      <c r="AC1893" s="31"/>
    </row>
    <row r="1894" spans="1:29" s="24" customFormat="1" ht="30" customHeight="1" x14ac:dyDescent="0.2">
      <c r="A1894" s="139"/>
      <c r="B1894" s="140"/>
      <c r="C1894" s="139"/>
      <c r="D1894" s="139"/>
      <c r="E1894" s="141"/>
      <c r="F1894" s="141"/>
      <c r="G1894" s="141"/>
      <c r="H1894" s="141"/>
      <c r="I1894" s="141"/>
      <c r="J1894" s="65"/>
      <c r="K1894" s="142"/>
      <c r="L1894" s="142"/>
      <c r="M1894" s="142"/>
      <c r="N1894" s="139"/>
      <c r="O1894" s="139"/>
      <c r="P1894" s="139"/>
      <c r="Q1894" s="140"/>
      <c r="R1894" s="23"/>
      <c r="Y1894" s="31"/>
      <c r="Z1894" s="31"/>
      <c r="AC1894" s="31"/>
    </row>
    <row r="1895" spans="1:29" s="24" customFormat="1" ht="30" customHeight="1" x14ac:dyDescent="0.2">
      <c r="A1895" s="139"/>
      <c r="B1895" s="140"/>
      <c r="C1895" s="139"/>
      <c r="D1895" s="139"/>
      <c r="E1895" s="141"/>
      <c r="F1895" s="141"/>
      <c r="G1895" s="141"/>
      <c r="H1895" s="141"/>
      <c r="I1895" s="141"/>
      <c r="J1895" s="65"/>
      <c r="K1895" s="142"/>
      <c r="L1895" s="142"/>
      <c r="M1895" s="142"/>
      <c r="N1895" s="139"/>
      <c r="O1895" s="139"/>
      <c r="P1895" s="139"/>
      <c r="Q1895" s="140"/>
      <c r="R1895" s="23"/>
      <c r="Y1895" s="31"/>
      <c r="Z1895" s="31"/>
      <c r="AC1895" s="31"/>
    </row>
    <row r="1896" spans="1:29" s="24" customFormat="1" ht="30" customHeight="1" x14ac:dyDescent="0.2">
      <c r="A1896" s="139"/>
      <c r="B1896" s="140"/>
      <c r="C1896" s="139"/>
      <c r="D1896" s="139"/>
      <c r="E1896" s="141"/>
      <c r="F1896" s="141"/>
      <c r="G1896" s="141"/>
      <c r="H1896" s="141"/>
      <c r="I1896" s="141"/>
      <c r="J1896" s="65"/>
      <c r="K1896" s="142"/>
      <c r="L1896" s="142"/>
      <c r="M1896" s="142"/>
      <c r="N1896" s="139"/>
      <c r="O1896" s="139"/>
      <c r="P1896" s="139"/>
      <c r="Q1896" s="140"/>
      <c r="R1896" s="23"/>
      <c r="Y1896" s="31"/>
      <c r="Z1896" s="31"/>
      <c r="AC1896" s="31"/>
    </row>
    <row r="1897" spans="1:29" s="24" customFormat="1" ht="30" customHeight="1" x14ac:dyDescent="0.2">
      <c r="A1897" s="139"/>
      <c r="B1897" s="140"/>
      <c r="C1897" s="139"/>
      <c r="D1897" s="139"/>
      <c r="E1897" s="141"/>
      <c r="F1897" s="141"/>
      <c r="G1897" s="141"/>
      <c r="H1897" s="141"/>
      <c r="I1897" s="141"/>
      <c r="J1897" s="65"/>
      <c r="K1897" s="142"/>
      <c r="L1897" s="142"/>
      <c r="M1897" s="142"/>
      <c r="N1897" s="139"/>
      <c r="O1897" s="139"/>
      <c r="P1897" s="139"/>
      <c r="Q1897" s="140"/>
      <c r="R1897" s="23"/>
      <c r="Y1897" s="31"/>
      <c r="Z1897" s="31"/>
      <c r="AC1897" s="31"/>
    </row>
    <row r="1898" spans="1:29" s="24" customFormat="1" ht="30" customHeight="1" x14ac:dyDescent="0.2">
      <c r="A1898" s="139"/>
      <c r="B1898" s="140"/>
      <c r="C1898" s="139"/>
      <c r="D1898" s="139"/>
      <c r="E1898" s="141"/>
      <c r="F1898" s="141"/>
      <c r="G1898" s="141"/>
      <c r="H1898" s="141"/>
      <c r="I1898" s="141"/>
      <c r="J1898" s="65"/>
      <c r="K1898" s="142"/>
      <c r="L1898" s="142"/>
      <c r="M1898" s="142"/>
      <c r="N1898" s="139"/>
      <c r="O1898" s="139"/>
      <c r="P1898" s="139"/>
      <c r="Q1898" s="140"/>
      <c r="R1898" s="23"/>
      <c r="Y1898" s="31"/>
      <c r="Z1898" s="31"/>
      <c r="AC1898" s="31"/>
    </row>
    <row r="1899" spans="1:29" s="24" customFormat="1" ht="30" customHeight="1" x14ac:dyDescent="0.2">
      <c r="A1899" s="139"/>
      <c r="B1899" s="140"/>
      <c r="C1899" s="139"/>
      <c r="D1899" s="139"/>
      <c r="E1899" s="141"/>
      <c r="F1899" s="141"/>
      <c r="G1899" s="141"/>
      <c r="H1899" s="141"/>
      <c r="I1899" s="141"/>
      <c r="J1899" s="65"/>
      <c r="K1899" s="142"/>
      <c r="L1899" s="142"/>
      <c r="M1899" s="142"/>
      <c r="N1899" s="139"/>
      <c r="O1899" s="139"/>
      <c r="P1899" s="139"/>
      <c r="Q1899" s="140"/>
      <c r="R1899" s="23"/>
      <c r="Y1899" s="31"/>
      <c r="Z1899" s="31"/>
      <c r="AC1899" s="31"/>
    </row>
    <row r="1900" spans="1:29" s="24" customFormat="1" ht="30" customHeight="1" x14ac:dyDescent="0.2">
      <c r="A1900" s="139"/>
      <c r="B1900" s="140"/>
      <c r="C1900" s="139"/>
      <c r="D1900" s="139"/>
      <c r="E1900" s="141"/>
      <c r="F1900" s="141"/>
      <c r="G1900" s="141"/>
      <c r="H1900" s="141"/>
      <c r="I1900" s="141"/>
      <c r="J1900" s="65"/>
      <c r="K1900" s="142"/>
      <c r="L1900" s="142"/>
      <c r="M1900" s="142"/>
      <c r="N1900" s="139"/>
      <c r="O1900" s="139"/>
      <c r="P1900" s="139"/>
      <c r="Q1900" s="140"/>
      <c r="R1900" s="23"/>
      <c r="Y1900" s="31"/>
      <c r="Z1900" s="31"/>
      <c r="AC1900" s="31"/>
    </row>
    <row r="1901" spans="1:29" s="24" customFormat="1" ht="30" customHeight="1" x14ac:dyDescent="0.2">
      <c r="A1901" s="139"/>
      <c r="B1901" s="140"/>
      <c r="C1901" s="139"/>
      <c r="D1901" s="139"/>
      <c r="E1901" s="141"/>
      <c r="F1901" s="141"/>
      <c r="G1901" s="141"/>
      <c r="H1901" s="141"/>
      <c r="I1901" s="141"/>
      <c r="J1901" s="65"/>
      <c r="K1901" s="142"/>
      <c r="L1901" s="142"/>
      <c r="M1901" s="142"/>
      <c r="N1901" s="139"/>
      <c r="O1901" s="139"/>
      <c r="P1901" s="139"/>
      <c r="Q1901" s="140"/>
      <c r="R1901" s="23"/>
      <c r="Y1901" s="31"/>
      <c r="Z1901" s="31"/>
      <c r="AC1901" s="31"/>
    </row>
    <row r="1902" spans="1:29" s="24" customFormat="1" ht="30" customHeight="1" x14ac:dyDescent="0.2">
      <c r="A1902" s="139"/>
      <c r="B1902" s="140"/>
      <c r="C1902" s="139"/>
      <c r="D1902" s="139"/>
      <c r="E1902" s="141"/>
      <c r="F1902" s="141"/>
      <c r="G1902" s="141"/>
      <c r="H1902" s="141"/>
      <c r="I1902" s="141"/>
      <c r="J1902" s="65"/>
      <c r="K1902" s="142"/>
      <c r="L1902" s="142"/>
      <c r="M1902" s="142"/>
      <c r="N1902" s="139"/>
      <c r="O1902" s="139"/>
      <c r="P1902" s="139"/>
      <c r="Q1902" s="140"/>
      <c r="R1902" s="23"/>
      <c r="Y1902" s="31"/>
      <c r="Z1902" s="31"/>
      <c r="AC1902" s="31"/>
    </row>
    <row r="1903" spans="1:29" s="24" customFormat="1" ht="30" customHeight="1" x14ac:dyDescent="0.2">
      <c r="A1903" s="139"/>
      <c r="B1903" s="140"/>
      <c r="C1903" s="139"/>
      <c r="D1903" s="139"/>
      <c r="E1903" s="141"/>
      <c r="F1903" s="141"/>
      <c r="G1903" s="141"/>
      <c r="H1903" s="141"/>
      <c r="I1903" s="141"/>
      <c r="J1903" s="65"/>
      <c r="K1903" s="142"/>
      <c r="L1903" s="142"/>
      <c r="M1903" s="142"/>
      <c r="N1903" s="139"/>
      <c r="O1903" s="139"/>
      <c r="P1903" s="139"/>
      <c r="Q1903" s="140"/>
      <c r="R1903" s="23"/>
      <c r="Y1903" s="31"/>
      <c r="Z1903" s="31"/>
      <c r="AC1903" s="31"/>
    </row>
    <row r="1904" spans="1:29" s="24" customFormat="1" ht="30" customHeight="1" x14ac:dyDescent="0.2">
      <c r="A1904" s="139"/>
      <c r="B1904" s="140"/>
      <c r="C1904" s="139"/>
      <c r="D1904" s="139"/>
      <c r="E1904" s="141"/>
      <c r="F1904" s="141"/>
      <c r="G1904" s="141"/>
      <c r="H1904" s="141"/>
      <c r="I1904" s="141"/>
      <c r="J1904" s="65"/>
      <c r="K1904" s="142"/>
      <c r="L1904" s="142"/>
      <c r="M1904" s="142"/>
      <c r="N1904" s="139"/>
      <c r="O1904" s="139"/>
      <c r="P1904" s="139"/>
      <c r="Q1904" s="140"/>
      <c r="R1904" s="23"/>
      <c r="Y1904" s="31"/>
      <c r="Z1904" s="31"/>
      <c r="AC1904" s="31"/>
    </row>
    <row r="1905" spans="1:29" s="24" customFormat="1" ht="30" customHeight="1" x14ac:dyDescent="0.2">
      <c r="A1905" s="139"/>
      <c r="B1905" s="140"/>
      <c r="C1905" s="139"/>
      <c r="D1905" s="139"/>
      <c r="E1905" s="141"/>
      <c r="F1905" s="141"/>
      <c r="G1905" s="141"/>
      <c r="H1905" s="141"/>
      <c r="I1905" s="141"/>
      <c r="J1905" s="65"/>
      <c r="K1905" s="142"/>
      <c r="L1905" s="142"/>
      <c r="M1905" s="142"/>
      <c r="N1905" s="139"/>
      <c r="O1905" s="139"/>
      <c r="P1905" s="139"/>
      <c r="Q1905" s="140"/>
      <c r="R1905" s="23"/>
      <c r="Y1905" s="31"/>
      <c r="Z1905" s="31"/>
      <c r="AC1905" s="31"/>
    </row>
    <row r="1906" spans="1:29" s="24" customFormat="1" ht="30" customHeight="1" x14ac:dyDescent="0.2">
      <c r="A1906" s="139"/>
      <c r="B1906" s="140"/>
      <c r="C1906" s="139"/>
      <c r="D1906" s="139"/>
      <c r="E1906" s="141"/>
      <c r="F1906" s="141"/>
      <c r="G1906" s="141"/>
      <c r="H1906" s="141"/>
      <c r="I1906" s="141"/>
      <c r="J1906" s="65"/>
      <c r="K1906" s="142"/>
      <c r="L1906" s="142"/>
      <c r="M1906" s="142"/>
      <c r="N1906" s="139"/>
      <c r="O1906" s="139"/>
      <c r="P1906" s="139"/>
      <c r="Q1906" s="140"/>
      <c r="R1906" s="23"/>
      <c r="Y1906" s="31"/>
      <c r="Z1906" s="31"/>
      <c r="AC1906" s="31"/>
    </row>
    <row r="1907" spans="1:29" s="24" customFormat="1" ht="30" customHeight="1" x14ac:dyDescent="0.2">
      <c r="A1907" s="139"/>
      <c r="B1907" s="140"/>
      <c r="C1907" s="139"/>
      <c r="D1907" s="139"/>
      <c r="E1907" s="141"/>
      <c r="F1907" s="141"/>
      <c r="G1907" s="141"/>
      <c r="H1907" s="141"/>
      <c r="I1907" s="141"/>
      <c r="J1907" s="65"/>
      <c r="K1907" s="142"/>
      <c r="L1907" s="142"/>
      <c r="M1907" s="142"/>
      <c r="N1907" s="139"/>
      <c r="O1907" s="139"/>
      <c r="P1907" s="139"/>
      <c r="Q1907" s="140"/>
      <c r="R1907" s="23"/>
      <c r="Y1907" s="31"/>
      <c r="Z1907" s="31"/>
      <c r="AC1907" s="31"/>
    </row>
    <row r="1908" spans="1:29" s="24" customFormat="1" ht="30" customHeight="1" x14ac:dyDescent="0.2">
      <c r="A1908" s="139"/>
      <c r="B1908" s="140"/>
      <c r="C1908" s="139"/>
      <c r="D1908" s="139"/>
      <c r="E1908" s="141"/>
      <c r="F1908" s="141"/>
      <c r="G1908" s="141"/>
      <c r="H1908" s="141"/>
      <c r="I1908" s="141"/>
      <c r="J1908" s="65"/>
      <c r="K1908" s="142"/>
      <c r="L1908" s="142"/>
      <c r="M1908" s="142"/>
      <c r="N1908" s="139"/>
      <c r="O1908" s="139"/>
      <c r="P1908" s="139"/>
      <c r="Q1908" s="140"/>
      <c r="R1908" s="23"/>
      <c r="Y1908" s="31"/>
      <c r="Z1908" s="31"/>
      <c r="AC1908" s="31"/>
    </row>
    <row r="1909" spans="1:29" s="24" customFormat="1" ht="30" customHeight="1" x14ac:dyDescent="0.2">
      <c r="A1909" s="139"/>
      <c r="B1909" s="140"/>
      <c r="C1909" s="139"/>
      <c r="D1909" s="139"/>
      <c r="E1909" s="141"/>
      <c r="F1909" s="141"/>
      <c r="G1909" s="141"/>
      <c r="H1909" s="141"/>
      <c r="I1909" s="141"/>
      <c r="J1909" s="65"/>
      <c r="K1909" s="142"/>
      <c r="L1909" s="142"/>
      <c r="M1909" s="142"/>
      <c r="N1909" s="139"/>
      <c r="O1909" s="139"/>
      <c r="P1909" s="139"/>
      <c r="Q1909" s="140"/>
      <c r="R1909" s="23"/>
      <c r="Y1909" s="31"/>
      <c r="Z1909" s="31"/>
      <c r="AC1909" s="31"/>
    </row>
    <row r="1910" spans="1:29" s="24" customFormat="1" ht="30" customHeight="1" x14ac:dyDescent="0.2">
      <c r="A1910" s="139"/>
      <c r="B1910" s="140"/>
      <c r="C1910" s="139"/>
      <c r="D1910" s="139"/>
      <c r="E1910" s="141"/>
      <c r="F1910" s="141"/>
      <c r="G1910" s="141"/>
      <c r="H1910" s="141"/>
      <c r="I1910" s="141"/>
      <c r="J1910" s="65"/>
      <c r="K1910" s="142"/>
      <c r="L1910" s="142"/>
      <c r="M1910" s="142"/>
      <c r="N1910" s="139"/>
      <c r="O1910" s="139"/>
      <c r="P1910" s="139"/>
      <c r="Q1910" s="140"/>
      <c r="R1910" s="23"/>
      <c r="Y1910" s="31"/>
      <c r="Z1910" s="31"/>
      <c r="AC1910" s="31"/>
    </row>
    <row r="1911" spans="1:29" s="24" customFormat="1" ht="30" customHeight="1" x14ac:dyDescent="0.2">
      <c r="A1911" s="139"/>
      <c r="B1911" s="140"/>
      <c r="C1911" s="139"/>
      <c r="D1911" s="139"/>
      <c r="E1911" s="141"/>
      <c r="F1911" s="141"/>
      <c r="G1911" s="141"/>
      <c r="H1911" s="141"/>
      <c r="I1911" s="141"/>
      <c r="J1911" s="65"/>
      <c r="K1911" s="142"/>
      <c r="L1911" s="142"/>
      <c r="M1911" s="142"/>
      <c r="N1911" s="139"/>
      <c r="O1911" s="139"/>
      <c r="P1911" s="139"/>
      <c r="Q1911" s="140"/>
      <c r="R1911" s="23"/>
      <c r="Y1911" s="31"/>
      <c r="Z1911" s="31"/>
      <c r="AC1911" s="31"/>
    </row>
    <row r="1912" spans="1:29" s="24" customFormat="1" ht="30" customHeight="1" x14ac:dyDescent="0.2">
      <c r="A1912" s="139"/>
      <c r="B1912" s="140"/>
      <c r="C1912" s="139"/>
      <c r="D1912" s="139"/>
      <c r="E1912" s="141"/>
      <c r="F1912" s="141"/>
      <c r="G1912" s="141"/>
      <c r="H1912" s="141"/>
      <c r="I1912" s="141"/>
      <c r="J1912" s="65"/>
      <c r="K1912" s="142"/>
      <c r="L1912" s="142"/>
      <c r="M1912" s="142"/>
      <c r="N1912" s="139"/>
      <c r="O1912" s="139"/>
      <c r="P1912" s="139"/>
      <c r="Q1912" s="140"/>
      <c r="R1912" s="23"/>
      <c r="Y1912" s="31"/>
      <c r="Z1912" s="31"/>
      <c r="AC1912" s="31"/>
    </row>
    <row r="1913" spans="1:29" s="24" customFormat="1" ht="30" customHeight="1" x14ac:dyDescent="0.2">
      <c r="A1913" s="139"/>
      <c r="B1913" s="140"/>
      <c r="C1913" s="139"/>
      <c r="D1913" s="139"/>
      <c r="E1913" s="141"/>
      <c r="F1913" s="141"/>
      <c r="G1913" s="141"/>
      <c r="H1913" s="141"/>
      <c r="I1913" s="141"/>
      <c r="J1913" s="65"/>
      <c r="K1913" s="142"/>
      <c r="L1913" s="142"/>
      <c r="M1913" s="142"/>
      <c r="N1913" s="139"/>
      <c r="O1913" s="139"/>
      <c r="P1913" s="139"/>
      <c r="Q1913" s="140"/>
      <c r="R1913" s="23"/>
      <c r="Y1913" s="31"/>
      <c r="Z1913" s="31"/>
      <c r="AC1913" s="31"/>
    </row>
    <row r="1914" spans="1:29" s="24" customFormat="1" ht="30" customHeight="1" x14ac:dyDescent="0.2">
      <c r="A1914" s="139"/>
      <c r="B1914" s="140"/>
      <c r="C1914" s="139"/>
      <c r="D1914" s="139"/>
      <c r="E1914" s="141"/>
      <c r="F1914" s="141"/>
      <c r="G1914" s="141"/>
      <c r="H1914" s="141"/>
      <c r="I1914" s="141"/>
      <c r="J1914" s="65"/>
      <c r="K1914" s="142"/>
      <c r="L1914" s="142"/>
      <c r="M1914" s="142"/>
      <c r="N1914" s="139"/>
      <c r="O1914" s="139"/>
      <c r="P1914" s="139"/>
      <c r="Q1914" s="140"/>
      <c r="R1914" s="23"/>
      <c r="Y1914" s="31"/>
      <c r="Z1914" s="31"/>
      <c r="AC1914" s="31"/>
    </row>
    <row r="1915" spans="1:29" s="24" customFormat="1" ht="30" customHeight="1" x14ac:dyDescent="0.2">
      <c r="A1915" s="139"/>
      <c r="B1915" s="140"/>
      <c r="C1915" s="139"/>
      <c r="D1915" s="139"/>
      <c r="E1915" s="141"/>
      <c r="F1915" s="141"/>
      <c r="G1915" s="141"/>
      <c r="H1915" s="141"/>
      <c r="I1915" s="141"/>
      <c r="J1915" s="65"/>
      <c r="K1915" s="142"/>
      <c r="L1915" s="142"/>
      <c r="M1915" s="142"/>
      <c r="N1915" s="139"/>
      <c r="O1915" s="139"/>
      <c r="P1915" s="139"/>
      <c r="Q1915" s="140"/>
      <c r="R1915" s="23"/>
      <c r="Y1915" s="31"/>
      <c r="Z1915" s="31"/>
      <c r="AC1915" s="31"/>
    </row>
    <row r="1916" spans="1:29" s="24" customFormat="1" ht="30" customHeight="1" x14ac:dyDescent="0.2">
      <c r="A1916" s="139"/>
      <c r="B1916" s="140"/>
      <c r="C1916" s="139"/>
      <c r="D1916" s="139"/>
      <c r="E1916" s="141"/>
      <c r="F1916" s="141"/>
      <c r="G1916" s="141"/>
      <c r="H1916" s="141"/>
      <c r="I1916" s="141"/>
      <c r="J1916" s="65"/>
      <c r="K1916" s="142"/>
      <c r="L1916" s="142"/>
      <c r="M1916" s="142"/>
      <c r="N1916" s="139"/>
      <c r="O1916" s="139"/>
      <c r="P1916" s="139"/>
      <c r="Q1916" s="140"/>
      <c r="R1916" s="23"/>
      <c r="Y1916" s="31"/>
      <c r="Z1916" s="31"/>
      <c r="AC1916" s="31"/>
    </row>
    <row r="1917" spans="1:29" s="24" customFormat="1" ht="30" customHeight="1" x14ac:dyDescent="0.2">
      <c r="A1917" s="139"/>
      <c r="B1917" s="140"/>
      <c r="C1917" s="139"/>
      <c r="D1917" s="139"/>
      <c r="E1917" s="141"/>
      <c r="F1917" s="141"/>
      <c r="G1917" s="141"/>
      <c r="H1917" s="141"/>
      <c r="I1917" s="141"/>
      <c r="J1917" s="65"/>
      <c r="K1917" s="142"/>
      <c r="L1917" s="142"/>
      <c r="M1917" s="142"/>
      <c r="N1917" s="139"/>
      <c r="O1917" s="139"/>
      <c r="P1917" s="139"/>
      <c r="Q1917" s="140"/>
      <c r="R1917" s="23"/>
      <c r="Y1917" s="31"/>
      <c r="Z1917" s="31"/>
      <c r="AC1917" s="31"/>
    </row>
    <row r="1918" spans="1:29" s="24" customFormat="1" ht="30" customHeight="1" x14ac:dyDescent="0.2">
      <c r="A1918" s="139"/>
      <c r="B1918" s="140"/>
      <c r="C1918" s="139"/>
      <c r="D1918" s="139"/>
      <c r="E1918" s="141"/>
      <c r="F1918" s="141"/>
      <c r="G1918" s="141"/>
      <c r="H1918" s="141"/>
      <c r="I1918" s="141"/>
      <c r="J1918" s="65"/>
      <c r="K1918" s="142"/>
      <c r="L1918" s="142"/>
      <c r="M1918" s="142"/>
      <c r="N1918" s="139"/>
      <c r="O1918" s="139"/>
      <c r="P1918" s="139"/>
      <c r="Q1918" s="140"/>
      <c r="R1918" s="23"/>
      <c r="Y1918" s="31"/>
      <c r="Z1918" s="31"/>
      <c r="AC1918" s="31"/>
    </row>
    <row r="1919" spans="1:29" s="24" customFormat="1" ht="30" customHeight="1" x14ac:dyDescent="0.2">
      <c r="A1919" s="139"/>
      <c r="B1919" s="140"/>
      <c r="C1919" s="139"/>
      <c r="D1919" s="139"/>
      <c r="E1919" s="141"/>
      <c r="F1919" s="141"/>
      <c r="G1919" s="141"/>
      <c r="H1919" s="141"/>
      <c r="I1919" s="141"/>
      <c r="J1919" s="65"/>
      <c r="K1919" s="142"/>
      <c r="L1919" s="142"/>
      <c r="M1919" s="142"/>
      <c r="N1919" s="139"/>
      <c r="O1919" s="139"/>
      <c r="P1919" s="139"/>
      <c r="Q1919" s="140"/>
      <c r="R1919" s="23"/>
      <c r="Y1919" s="31"/>
      <c r="Z1919" s="31"/>
      <c r="AC1919" s="31"/>
    </row>
    <row r="1920" spans="1:29" s="24" customFormat="1" ht="30" customHeight="1" x14ac:dyDescent="0.2">
      <c r="A1920" s="139"/>
      <c r="B1920" s="140"/>
      <c r="C1920" s="139"/>
      <c r="D1920" s="139"/>
      <c r="E1920" s="141"/>
      <c r="F1920" s="141"/>
      <c r="G1920" s="141"/>
      <c r="H1920" s="141"/>
      <c r="I1920" s="141"/>
      <c r="J1920" s="65"/>
      <c r="K1920" s="142"/>
      <c r="L1920" s="142"/>
      <c r="M1920" s="142"/>
      <c r="N1920" s="139"/>
      <c r="O1920" s="139"/>
      <c r="P1920" s="139"/>
      <c r="Q1920" s="140"/>
      <c r="R1920" s="23"/>
      <c r="Y1920" s="31"/>
      <c r="Z1920" s="31"/>
      <c r="AC1920" s="31"/>
    </row>
    <row r="1921" spans="1:29" s="24" customFormat="1" ht="30" customHeight="1" x14ac:dyDescent="0.2">
      <c r="A1921" s="139"/>
      <c r="B1921" s="140"/>
      <c r="C1921" s="139"/>
      <c r="D1921" s="139"/>
      <c r="E1921" s="141"/>
      <c r="F1921" s="141"/>
      <c r="G1921" s="141"/>
      <c r="H1921" s="141"/>
      <c r="I1921" s="141"/>
      <c r="J1921" s="65"/>
      <c r="K1921" s="142"/>
      <c r="L1921" s="142"/>
      <c r="M1921" s="142"/>
      <c r="N1921" s="139"/>
      <c r="O1921" s="139"/>
      <c r="P1921" s="139"/>
      <c r="Q1921" s="140"/>
      <c r="R1921" s="23"/>
      <c r="Y1921" s="31"/>
      <c r="Z1921" s="31"/>
      <c r="AC1921" s="31"/>
    </row>
    <row r="1922" spans="1:29" s="24" customFormat="1" ht="30" customHeight="1" x14ac:dyDescent="0.2">
      <c r="A1922" s="139"/>
      <c r="B1922" s="140"/>
      <c r="C1922" s="139"/>
      <c r="D1922" s="139"/>
      <c r="E1922" s="141"/>
      <c r="F1922" s="141"/>
      <c r="G1922" s="141"/>
      <c r="H1922" s="141"/>
      <c r="I1922" s="141"/>
      <c r="J1922" s="65"/>
      <c r="K1922" s="142"/>
      <c r="L1922" s="142"/>
      <c r="M1922" s="142"/>
      <c r="N1922" s="139"/>
      <c r="O1922" s="139"/>
      <c r="P1922" s="139"/>
      <c r="Q1922" s="140"/>
      <c r="R1922" s="23"/>
      <c r="Y1922" s="31"/>
      <c r="Z1922" s="31"/>
      <c r="AC1922" s="31"/>
    </row>
    <row r="1923" spans="1:29" s="24" customFormat="1" ht="30" customHeight="1" x14ac:dyDescent="0.2">
      <c r="A1923" s="139"/>
      <c r="B1923" s="140"/>
      <c r="C1923" s="139"/>
      <c r="D1923" s="139"/>
      <c r="E1923" s="141"/>
      <c r="F1923" s="141"/>
      <c r="G1923" s="141"/>
      <c r="H1923" s="141"/>
      <c r="I1923" s="141"/>
      <c r="J1923" s="65"/>
      <c r="K1923" s="142"/>
      <c r="L1923" s="142"/>
      <c r="M1923" s="142"/>
      <c r="N1923" s="139"/>
      <c r="O1923" s="139"/>
      <c r="P1923" s="139"/>
      <c r="Q1923" s="140"/>
      <c r="R1923" s="23"/>
      <c r="Y1923" s="31"/>
      <c r="Z1923" s="31"/>
      <c r="AC1923" s="31"/>
    </row>
    <row r="1924" spans="1:29" s="24" customFormat="1" ht="30" customHeight="1" x14ac:dyDescent="0.2">
      <c r="A1924" s="139"/>
      <c r="B1924" s="140"/>
      <c r="C1924" s="139"/>
      <c r="D1924" s="139"/>
      <c r="E1924" s="141"/>
      <c r="F1924" s="141"/>
      <c r="G1924" s="141"/>
      <c r="H1924" s="141"/>
      <c r="I1924" s="141"/>
      <c r="J1924" s="65"/>
      <c r="K1924" s="142"/>
      <c r="L1924" s="142"/>
      <c r="M1924" s="142"/>
      <c r="N1924" s="139"/>
      <c r="O1924" s="139"/>
      <c r="P1924" s="139"/>
      <c r="Q1924" s="140"/>
      <c r="R1924" s="23"/>
      <c r="Y1924" s="31"/>
      <c r="Z1924" s="31"/>
      <c r="AC1924" s="31"/>
    </row>
    <row r="1925" spans="1:29" s="24" customFormat="1" ht="30" customHeight="1" x14ac:dyDescent="0.2">
      <c r="A1925" s="139"/>
      <c r="B1925" s="140"/>
      <c r="C1925" s="139"/>
      <c r="D1925" s="139"/>
      <c r="E1925" s="141"/>
      <c r="F1925" s="141"/>
      <c r="G1925" s="141"/>
      <c r="H1925" s="141"/>
      <c r="I1925" s="141"/>
      <c r="J1925" s="65"/>
      <c r="K1925" s="142"/>
      <c r="L1925" s="142"/>
      <c r="M1925" s="142"/>
      <c r="N1925" s="139"/>
      <c r="O1925" s="139"/>
      <c r="P1925" s="139"/>
      <c r="Q1925" s="140"/>
      <c r="R1925" s="23"/>
      <c r="Y1925" s="31"/>
      <c r="Z1925" s="31"/>
      <c r="AC1925" s="31"/>
    </row>
    <row r="1926" spans="1:29" s="24" customFormat="1" ht="30" customHeight="1" x14ac:dyDescent="0.2">
      <c r="A1926" s="139"/>
      <c r="B1926" s="140"/>
      <c r="C1926" s="139"/>
      <c r="D1926" s="139"/>
      <c r="E1926" s="141"/>
      <c r="F1926" s="141"/>
      <c r="G1926" s="141"/>
      <c r="H1926" s="141"/>
      <c r="I1926" s="141"/>
      <c r="J1926" s="65"/>
      <c r="K1926" s="142"/>
      <c r="L1926" s="142"/>
      <c r="M1926" s="142"/>
      <c r="N1926" s="139"/>
      <c r="O1926" s="139"/>
      <c r="P1926" s="139"/>
      <c r="Q1926" s="140"/>
      <c r="R1926" s="23"/>
      <c r="Y1926" s="31"/>
      <c r="Z1926" s="31"/>
      <c r="AC1926" s="31"/>
    </row>
    <row r="1927" spans="1:29" s="24" customFormat="1" ht="30" customHeight="1" x14ac:dyDescent="0.2">
      <c r="A1927" s="139"/>
      <c r="B1927" s="140"/>
      <c r="C1927" s="139"/>
      <c r="D1927" s="139"/>
      <c r="E1927" s="141"/>
      <c r="F1927" s="141"/>
      <c r="G1927" s="141"/>
      <c r="H1927" s="141"/>
      <c r="I1927" s="141"/>
      <c r="J1927" s="65"/>
      <c r="K1927" s="142"/>
      <c r="L1927" s="142"/>
      <c r="M1927" s="142"/>
      <c r="N1927" s="139"/>
      <c r="O1927" s="139"/>
      <c r="P1927" s="139"/>
      <c r="Q1927" s="140"/>
      <c r="R1927" s="23"/>
      <c r="Y1927" s="31"/>
      <c r="Z1927" s="31"/>
      <c r="AC1927" s="31"/>
    </row>
    <row r="1928" spans="1:29" s="24" customFormat="1" ht="30" customHeight="1" x14ac:dyDescent="0.2">
      <c r="A1928" s="139"/>
      <c r="B1928" s="140"/>
      <c r="C1928" s="139"/>
      <c r="D1928" s="139"/>
      <c r="E1928" s="141"/>
      <c r="F1928" s="141"/>
      <c r="G1928" s="141"/>
      <c r="H1928" s="141"/>
      <c r="I1928" s="141"/>
      <c r="J1928" s="65"/>
      <c r="K1928" s="142"/>
      <c r="L1928" s="142"/>
      <c r="M1928" s="142"/>
      <c r="N1928" s="139"/>
      <c r="O1928" s="139"/>
      <c r="P1928" s="139"/>
      <c r="Q1928" s="140"/>
      <c r="R1928" s="23"/>
      <c r="Y1928" s="31"/>
      <c r="Z1928" s="31"/>
      <c r="AC1928" s="31"/>
    </row>
    <row r="1929" spans="1:29" s="24" customFormat="1" ht="30" customHeight="1" x14ac:dyDescent="0.2">
      <c r="A1929" s="139"/>
      <c r="B1929" s="140"/>
      <c r="C1929" s="139"/>
      <c r="D1929" s="139"/>
      <c r="E1929" s="141"/>
      <c r="F1929" s="141"/>
      <c r="G1929" s="141"/>
      <c r="H1929" s="141"/>
      <c r="I1929" s="141"/>
      <c r="J1929" s="65"/>
      <c r="K1929" s="142"/>
      <c r="L1929" s="142"/>
      <c r="M1929" s="142"/>
      <c r="N1929" s="139"/>
      <c r="O1929" s="139"/>
      <c r="P1929" s="139"/>
      <c r="Q1929" s="140"/>
      <c r="R1929" s="23"/>
      <c r="Y1929" s="31"/>
      <c r="Z1929" s="31"/>
      <c r="AC1929" s="31"/>
    </row>
    <row r="1930" spans="1:29" s="24" customFormat="1" ht="30" customHeight="1" x14ac:dyDescent="0.2">
      <c r="A1930" s="139"/>
      <c r="B1930" s="140"/>
      <c r="C1930" s="139"/>
      <c r="D1930" s="139"/>
      <c r="E1930" s="141"/>
      <c r="F1930" s="141"/>
      <c r="G1930" s="141"/>
      <c r="H1930" s="141"/>
      <c r="I1930" s="141"/>
      <c r="J1930" s="65"/>
      <c r="K1930" s="142"/>
      <c r="L1930" s="142"/>
      <c r="M1930" s="142"/>
      <c r="N1930" s="139"/>
      <c r="O1930" s="139"/>
      <c r="P1930" s="139"/>
      <c r="Q1930" s="140"/>
      <c r="R1930" s="23"/>
      <c r="Y1930" s="31"/>
      <c r="Z1930" s="31"/>
      <c r="AC1930" s="31"/>
    </row>
    <row r="1931" spans="1:29" s="24" customFormat="1" ht="30" customHeight="1" x14ac:dyDescent="0.2">
      <c r="A1931" s="139"/>
      <c r="B1931" s="140"/>
      <c r="C1931" s="139"/>
      <c r="D1931" s="139"/>
      <c r="E1931" s="141"/>
      <c r="F1931" s="141"/>
      <c r="G1931" s="141"/>
      <c r="H1931" s="141"/>
      <c r="I1931" s="141"/>
      <c r="J1931" s="65"/>
      <c r="K1931" s="142"/>
      <c r="L1931" s="142"/>
      <c r="M1931" s="142"/>
      <c r="N1931" s="139"/>
      <c r="O1931" s="139"/>
      <c r="P1931" s="139"/>
      <c r="Q1931" s="140"/>
      <c r="R1931" s="23"/>
      <c r="Y1931" s="31"/>
      <c r="Z1931" s="31"/>
      <c r="AC1931" s="31"/>
    </row>
    <row r="1932" spans="1:29" s="24" customFormat="1" ht="30" customHeight="1" x14ac:dyDescent="0.2">
      <c r="A1932" s="139"/>
      <c r="B1932" s="140"/>
      <c r="C1932" s="139"/>
      <c r="D1932" s="139"/>
      <c r="E1932" s="141"/>
      <c r="F1932" s="141"/>
      <c r="G1932" s="141"/>
      <c r="H1932" s="141"/>
      <c r="I1932" s="141"/>
      <c r="J1932" s="65"/>
      <c r="K1932" s="142"/>
      <c r="L1932" s="142"/>
      <c r="M1932" s="142"/>
      <c r="N1932" s="139"/>
      <c r="O1932" s="139"/>
      <c r="P1932" s="139"/>
      <c r="Q1932" s="140"/>
      <c r="R1932" s="23"/>
      <c r="Y1932" s="31"/>
      <c r="Z1932" s="31"/>
      <c r="AC1932" s="31"/>
    </row>
    <row r="1933" spans="1:29" s="24" customFormat="1" ht="30" customHeight="1" x14ac:dyDescent="0.2">
      <c r="A1933" s="139"/>
      <c r="B1933" s="140"/>
      <c r="C1933" s="139"/>
      <c r="D1933" s="139"/>
      <c r="E1933" s="141"/>
      <c r="F1933" s="141"/>
      <c r="G1933" s="141"/>
      <c r="H1933" s="141"/>
      <c r="I1933" s="141"/>
      <c r="J1933" s="65"/>
      <c r="K1933" s="142"/>
      <c r="L1933" s="142"/>
      <c r="M1933" s="142"/>
      <c r="N1933" s="139"/>
      <c r="O1933" s="139"/>
      <c r="P1933" s="139"/>
      <c r="Q1933" s="140"/>
      <c r="R1933" s="23"/>
      <c r="Y1933" s="31"/>
      <c r="Z1933" s="31"/>
      <c r="AC1933" s="31"/>
    </row>
    <row r="1934" spans="1:29" s="24" customFormat="1" ht="30" customHeight="1" x14ac:dyDescent="0.2">
      <c r="A1934" s="139"/>
      <c r="B1934" s="140"/>
      <c r="C1934" s="139"/>
      <c r="D1934" s="139"/>
      <c r="E1934" s="141"/>
      <c r="F1934" s="141"/>
      <c r="G1934" s="141"/>
      <c r="H1934" s="141"/>
      <c r="I1934" s="141"/>
      <c r="J1934" s="65"/>
      <c r="K1934" s="142"/>
      <c r="L1934" s="142"/>
      <c r="M1934" s="142"/>
      <c r="N1934" s="139"/>
      <c r="O1934" s="139"/>
      <c r="P1934" s="139"/>
      <c r="Q1934" s="140"/>
      <c r="R1934" s="23"/>
      <c r="Y1934" s="31"/>
      <c r="Z1934" s="31"/>
      <c r="AC1934" s="31"/>
    </row>
    <row r="1935" spans="1:29" s="24" customFormat="1" ht="30" customHeight="1" x14ac:dyDescent="0.2">
      <c r="A1935" s="139"/>
      <c r="B1935" s="140"/>
      <c r="C1935" s="139"/>
      <c r="D1935" s="139"/>
      <c r="E1935" s="141"/>
      <c r="F1935" s="141"/>
      <c r="G1935" s="141"/>
      <c r="H1935" s="141"/>
      <c r="I1935" s="141"/>
      <c r="J1935" s="65"/>
      <c r="K1935" s="142"/>
      <c r="L1935" s="142"/>
      <c r="M1935" s="142"/>
      <c r="N1935" s="139"/>
      <c r="O1935" s="139"/>
      <c r="P1935" s="139"/>
      <c r="Q1935" s="140"/>
      <c r="R1935" s="23"/>
      <c r="Y1935" s="31"/>
      <c r="Z1935" s="31"/>
      <c r="AC1935" s="31"/>
    </row>
    <row r="1936" spans="1:29" s="24" customFormat="1" ht="30" customHeight="1" x14ac:dyDescent="0.2">
      <c r="A1936" s="139"/>
      <c r="B1936" s="140"/>
      <c r="C1936" s="139"/>
      <c r="D1936" s="139"/>
      <c r="E1936" s="141"/>
      <c r="F1936" s="141"/>
      <c r="G1936" s="141"/>
      <c r="H1936" s="141"/>
      <c r="I1936" s="141"/>
      <c r="J1936" s="65"/>
      <c r="K1936" s="142"/>
      <c r="L1936" s="142"/>
      <c r="M1936" s="142"/>
      <c r="N1936" s="139"/>
      <c r="O1936" s="139"/>
      <c r="P1936" s="139"/>
      <c r="Q1936" s="140"/>
      <c r="R1936" s="23"/>
      <c r="Y1936" s="31"/>
      <c r="Z1936" s="31"/>
      <c r="AC1936" s="31"/>
    </row>
    <row r="1937" spans="1:29" s="24" customFormat="1" ht="30" customHeight="1" x14ac:dyDescent="0.2">
      <c r="A1937" s="139"/>
      <c r="B1937" s="140"/>
      <c r="C1937" s="139"/>
      <c r="D1937" s="139"/>
      <c r="E1937" s="141"/>
      <c r="F1937" s="141"/>
      <c r="G1937" s="141"/>
      <c r="H1937" s="141"/>
      <c r="I1937" s="141"/>
      <c r="J1937" s="65"/>
      <c r="K1937" s="142"/>
      <c r="L1937" s="142"/>
      <c r="M1937" s="142"/>
      <c r="N1937" s="139"/>
      <c r="O1937" s="139"/>
      <c r="P1937" s="139"/>
      <c r="Q1937" s="140"/>
      <c r="R1937" s="23"/>
      <c r="Y1937" s="31"/>
      <c r="Z1937" s="31"/>
      <c r="AC1937" s="31"/>
    </row>
    <row r="1938" spans="1:29" s="24" customFormat="1" ht="30" customHeight="1" x14ac:dyDescent="0.2">
      <c r="A1938" s="139"/>
      <c r="B1938" s="140"/>
      <c r="C1938" s="139"/>
      <c r="D1938" s="139"/>
      <c r="E1938" s="141"/>
      <c r="F1938" s="141"/>
      <c r="G1938" s="141"/>
      <c r="H1938" s="141"/>
      <c r="I1938" s="141"/>
      <c r="J1938" s="65"/>
      <c r="K1938" s="142"/>
      <c r="L1938" s="142"/>
      <c r="M1938" s="142"/>
      <c r="N1938" s="139"/>
      <c r="O1938" s="139"/>
      <c r="P1938" s="139"/>
      <c r="Q1938" s="140"/>
      <c r="R1938" s="23"/>
      <c r="Y1938" s="31"/>
      <c r="Z1938" s="31"/>
      <c r="AC1938" s="31"/>
    </row>
    <row r="1939" spans="1:29" s="24" customFormat="1" ht="30" customHeight="1" x14ac:dyDescent="0.2">
      <c r="A1939" s="139"/>
      <c r="B1939" s="140"/>
      <c r="C1939" s="139"/>
      <c r="D1939" s="139"/>
      <c r="E1939" s="141"/>
      <c r="F1939" s="141"/>
      <c r="G1939" s="141"/>
      <c r="H1939" s="141"/>
      <c r="I1939" s="141"/>
      <c r="J1939" s="65"/>
      <c r="K1939" s="142"/>
      <c r="L1939" s="142"/>
      <c r="M1939" s="142"/>
      <c r="N1939" s="139"/>
      <c r="O1939" s="139"/>
      <c r="P1939" s="139"/>
      <c r="Q1939" s="140"/>
      <c r="R1939" s="23"/>
      <c r="Y1939" s="31"/>
      <c r="Z1939" s="31"/>
      <c r="AC1939" s="31"/>
    </row>
    <row r="1940" spans="1:29" s="24" customFormat="1" ht="30" customHeight="1" x14ac:dyDescent="0.2">
      <c r="A1940" s="139"/>
      <c r="B1940" s="140"/>
      <c r="C1940" s="139"/>
      <c r="D1940" s="139"/>
      <c r="E1940" s="141"/>
      <c r="F1940" s="141"/>
      <c r="G1940" s="141"/>
      <c r="H1940" s="141"/>
      <c r="I1940" s="141"/>
      <c r="J1940" s="65"/>
      <c r="K1940" s="142"/>
      <c r="L1940" s="142"/>
      <c r="M1940" s="142"/>
      <c r="N1940" s="139"/>
      <c r="O1940" s="139"/>
      <c r="P1940" s="139"/>
      <c r="Q1940" s="140"/>
      <c r="R1940" s="23"/>
      <c r="Y1940" s="31"/>
      <c r="Z1940" s="31"/>
      <c r="AC1940" s="31"/>
    </row>
    <row r="1941" spans="1:29" s="24" customFormat="1" ht="30" customHeight="1" x14ac:dyDescent="0.2">
      <c r="A1941" s="139"/>
      <c r="B1941" s="140"/>
      <c r="C1941" s="139"/>
      <c r="D1941" s="139"/>
      <c r="E1941" s="141"/>
      <c r="F1941" s="141"/>
      <c r="G1941" s="141"/>
      <c r="H1941" s="141"/>
      <c r="I1941" s="141"/>
      <c r="J1941" s="65"/>
      <c r="K1941" s="142"/>
      <c r="L1941" s="142"/>
      <c r="M1941" s="142"/>
      <c r="N1941" s="139"/>
      <c r="O1941" s="139"/>
      <c r="P1941" s="139"/>
      <c r="Q1941" s="140"/>
      <c r="R1941" s="23"/>
      <c r="Y1941" s="31"/>
      <c r="Z1941" s="31"/>
      <c r="AC1941" s="31"/>
    </row>
    <row r="1942" spans="1:29" s="24" customFormat="1" ht="30" customHeight="1" x14ac:dyDescent="0.2">
      <c r="A1942" s="139"/>
      <c r="B1942" s="140"/>
      <c r="C1942" s="139"/>
      <c r="D1942" s="139"/>
      <c r="E1942" s="141"/>
      <c r="F1942" s="141"/>
      <c r="G1942" s="141"/>
      <c r="H1942" s="141"/>
      <c r="I1942" s="141"/>
      <c r="J1942" s="65"/>
      <c r="K1942" s="142"/>
      <c r="L1942" s="142"/>
      <c r="M1942" s="142"/>
      <c r="N1942" s="139"/>
      <c r="O1942" s="139"/>
      <c r="P1942" s="139"/>
      <c r="Q1942" s="140"/>
      <c r="R1942" s="23"/>
      <c r="Y1942" s="31"/>
      <c r="Z1942" s="31"/>
      <c r="AC1942" s="31"/>
    </row>
    <row r="1943" spans="1:29" s="24" customFormat="1" ht="30" customHeight="1" x14ac:dyDescent="0.2">
      <c r="A1943" s="139"/>
      <c r="B1943" s="140"/>
      <c r="C1943" s="139"/>
      <c r="D1943" s="139"/>
      <c r="E1943" s="141"/>
      <c r="F1943" s="141"/>
      <c r="G1943" s="141"/>
      <c r="H1943" s="141"/>
      <c r="I1943" s="141"/>
      <c r="J1943" s="65"/>
      <c r="K1943" s="142"/>
      <c r="L1943" s="142"/>
      <c r="M1943" s="142"/>
      <c r="N1943" s="139"/>
      <c r="O1943" s="139"/>
      <c r="P1943" s="139"/>
      <c r="Q1943" s="140"/>
      <c r="R1943" s="23"/>
      <c r="Y1943" s="31"/>
      <c r="Z1943" s="31"/>
      <c r="AC1943" s="31"/>
    </row>
    <row r="1944" spans="1:29" s="24" customFormat="1" ht="30" customHeight="1" x14ac:dyDescent="0.2">
      <c r="A1944" s="139"/>
      <c r="B1944" s="140"/>
      <c r="C1944" s="139"/>
      <c r="D1944" s="139"/>
      <c r="E1944" s="141"/>
      <c r="F1944" s="141"/>
      <c r="G1944" s="141"/>
      <c r="H1944" s="141"/>
      <c r="I1944" s="141"/>
      <c r="J1944" s="65"/>
      <c r="K1944" s="142"/>
      <c r="L1944" s="142"/>
      <c r="M1944" s="142"/>
      <c r="N1944" s="139"/>
      <c r="O1944" s="139"/>
      <c r="P1944" s="139"/>
      <c r="Q1944" s="140"/>
      <c r="R1944" s="23"/>
      <c r="Y1944" s="31"/>
      <c r="Z1944" s="31"/>
      <c r="AC1944" s="31"/>
    </row>
    <row r="1945" spans="1:29" s="24" customFormat="1" ht="30" customHeight="1" x14ac:dyDescent="0.2">
      <c r="A1945" s="139"/>
      <c r="B1945" s="140"/>
      <c r="C1945" s="139"/>
      <c r="D1945" s="139"/>
      <c r="E1945" s="141"/>
      <c r="F1945" s="141"/>
      <c r="G1945" s="141"/>
      <c r="H1945" s="141"/>
      <c r="I1945" s="141"/>
      <c r="J1945" s="65"/>
      <c r="K1945" s="142"/>
      <c r="L1945" s="142"/>
      <c r="M1945" s="142"/>
      <c r="N1945" s="139"/>
      <c r="O1945" s="139"/>
      <c r="P1945" s="139"/>
      <c r="Q1945" s="140"/>
      <c r="R1945" s="23"/>
      <c r="Y1945" s="31"/>
      <c r="Z1945" s="31"/>
      <c r="AC1945" s="31"/>
    </row>
    <row r="1946" spans="1:29" s="24" customFormat="1" ht="30" customHeight="1" x14ac:dyDescent="0.2">
      <c r="A1946" s="139"/>
      <c r="B1946" s="140"/>
      <c r="C1946" s="139"/>
      <c r="D1946" s="139"/>
      <c r="E1946" s="141"/>
      <c r="F1946" s="141"/>
      <c r="G1946" s="141"/>
      <c r="H1946" s="141"/>
      <c r="I1946" s="141"/>
      <c r="J1946" s="65"/>
      <c r="K1946" s="142"/>
      <c r="L1946" s="142"/>
      <c r="M1946" s="142"/>
      <c r="N1946" s="139"/>
      <c r="O1946" s="139"/>
      <c r="P1946" s="139"/>
      <c r="Q1946" s="140"/>
      <c r="R1946" s="23"/>
      <c r="Y1946" s="31"/>
      <c r="Z1946" s="31"/>
      <c r="AC1946" s="31"/>
    </row>
    <row r="1947" spans="1:29" s="24" customFormat="1" ht="30" customHeight="1" x14ac:dyDescent="0.2">
      <c r="A1947" s="139"/>
      <c r="B1947" s="140"/>
      <c r="C1947" s="139"/>
      <c r="D1947" s="139"/>
      <c r="E1947" s="141"/>
      <c r="F1947" s="141"/>
      <c r="G1947" s="141"/>
      <c r="H1947" s="141"/>
      <c r="I1947" s="141"/>
      <c r="J1947" s="65"/>
      <c r="K1947" s="142"/>
      <c r="L1947" s="142"/>
      <c r="M1947" s="142"/>
      <c r="N1947" s="139"/>
      <c r="O1947" s="139"/>
      <c r="P1947" s="139"/>
      <c r="Q1947" s="140"/>
      <c r="R1947" s="23"/>
      <c r="Y1947" s="31"/>
      <c r="Z1947" s="31"/>
      <c r="AC1947" s="31"/>
    </row>
    <row r="1948" spans="1:29" s="24" customFormat="1" ht="30" customHeight="1" x14ac:dyDescent="0.2">
      <c r="A1948" s="139"/>
      <c r="B1948" s="140"/>
      <c r="C1948" s="139"/>
      <c r="D1948" s="139"/>
      <c r="E1948" s="141"/>
      <c r="F1948" s="141"/>
      <c r="G1948" s="141"/>
      <c r="H1948" s="141"/>
      <c r="I1948" s="141"/>
      <c r="J1948" s="65"/>
      <c r="K1948" s="142"/>
      <c r="L1948" s="142"/>
      <c r="M1948" s="142"/>
      <c r="N1948" s="139"/>
      <c r="O1948" s="139"/>
      <c r="P1948" s="139"/>
      <c r="Q1948" s="140"/>
      <c r="R1948" s="23"/>
      <c r="Y1948" s="31"/>
      <c r="Z1948" s="31"/>
      <c r="AC1948" s="31"/>
    </row>
    <row r="1949" spans="1:29" s="24" customFormat="1" ht="30" customHeight="1" x14ac:dyDescent="0.2">
      <c r="A1949" s="139"/>
      <c r="B1949" s="140"/>
      <c r="C1949" s="139"/>
      <c r="D1949" s="139"/>
      <c r="E1949" s="141"/>
      <c r="F1949" s="141"/>
      <c r="G1949" s="141"/>
      <c r="H1949" s="141"/>
      <c r="I1949" s="141"/>
      <c r="J1949" s="65"/>
      <c r="K1949" s="142"/>
      <c r="L1949" s="142"/>
      <c r="M1949" s="142"/>
      <c r="N1949" s="139"/>
      <c r="O1949" s="139"/>
      <c r="P1949" s="139"/>
      <c r="Q1949" s="140"/>
      <c r="R1949" s="23"/>
      <c r="Y1949" s="31"/>
      <c r="Z1949" s="31"/>
      <c r="AC1949" s="31"/>
    </row>
    <row r="1950" spans="1:29" s="24" customFormat="1" ht="30" customHeight="1" x14ac:dyDescent="0.2">
      <c r="A1950" s="139"/>
      <c r="B1950" s="140"/>
      <c r="C1950" s="139"/>
      <c r="D1950" s="139"/>
      <c r="E1950" s="141"/>
      <c r="F1950" s="141"/>
      <c r="G1950" s="141"/>
      <c r="H1950" s="141"/>
      <c r="I1950" s="141"/>
      <c r="J1950" s="65"/>
      <c r="K1950" s="142"/>
      <c r="L1950" s="142"/>
      <c r="M1950" s="142"/>
      <c r="N1950" s="139"/>
      <c r="O1950" s="139"/>
      <c r="P1950" s="139"/>
      <c r="Q1950" s="140"/>
      <c r="R1950" s="23"/>
      <c r="Y1950" s="31"/>
      <c r="Z1950" s="31"/>
      <c r="AC1950" s="31"/>
    </row>
    <row r="1951" spans="1:29" s="24" customFormat="1" ht="30" customHeight="1" x14ac:dyDescent="0.2">
      <c r="A1951" s="139"/>
      <c r="B1951" s="140"/>
      <c r="C1951" s="139"/>
      <c r="D1951" s="139"/>
      <c r="E1951" s="141"/>
      <c r="F1951" s="141"/>
      <c r="G1951" s="141"/>
      <c r="H1951" s="141"/>
      <c r="I1951" s="141"/>
      <c r="J1951" s="65"/>
      <c r="K1951" s="142"/>
      <c r="L1951" s="142"/>
      <c r="M1951" s="142"/>
      <c r="N1951" s="139"/>
      <c r="O1951" s="139"/>
      <c r="P1951" s="139"/>
      <c r="Q1951" s="140"/>
      <c r="R1951" s="23"/>
      <c r="Y1951" s="31"/>
      <c r="Z1951" s="31"/>
      <c r="AC1951" s="31"/>
    </row>
    <row r="1952" spans="1:29" s="24" customFormat="1" ht="30" customHeight="1" x14ac:dyDescent="0.2">
      <c r="A1952" s="139"/>
      <c r="B1952" s="140"/>
      <c r="C1952" s="139"/>
      <c r="D1952" s="139"/>
      <c r="E1952" s="141"/>
      <c r="F1952" s="141"/>
      <c r="G1952" s="141"/>
      <c r="H1952" s="141"/>
      <c r="I1952" s="141"/>
      <c r="J1952" s="65"/>
      <c r="K1952" s="142"/>
      <c r="L1952" s="142"/>
      <c r="M1952" s="142"/>
      <c r="N1952" s="139"/>
      <c r="O1952" s="139"/>
      <c r="P1952" s="139"/>
      <c r="Q1952" s="140"/>
      <c r="R1952" s="23"/>
      <c r="Y1952" s="31"/>
      <c r="Z1952" s="31"/>
      <c r="AC1952" s="31"/>
    </row>
    <row r="1953" spans="1:29" s="24" customFormat="1" ht="30" customHeight="1" x14ac:dyDescent="0.2">
      <c r="A1953" s="139"/>
      <c r="B1953" s="140"/>
      <c r="C1953" s="139"/>
      <c r="D1953" s="139"/>
      <c r="E1953" s="141"/>
      <c r="F1953" s="141"/>
      <c r="G1953" s="141"/>
      <c r="H1953" s="141"/>
      <c r="I1953" s="141"/>
      <c r="J1953" s="65"/>
      <c r="K1953" s="142"/>
      <c r="L1953" s="142"/>
      <c r="M1953" s="142"/>
      <c r="N1953" s="139"/>
      <c r="O1953" s="139"/>
      <c r="P1953" s="139"/>
      <c r="Q1953" s="140"/>
      <c r="R1953" s="23"/>
      <c r="Y1953" s="31"/>
      <c r="Z1953" s="31"/>
      <c r="AC1953" s="31"/>
    </row>
    <row r="1954" spans="1:29" s="24" customFormat="1" ht="30" customHeight="1" x14ac:dyDescent="0.2">
      <c r="A1954" s="139"/>
      <c r="B1954" s="140"/>
      <c r="C1954" s="139"/>
      <c r="D1954" s="139"/>
      <c r="E1954" s="141"/>
      <c r="F1954" s="141"/>
      <c r="G1954" s="141"/>
      <c r="H1954" s="141"/>
      <c r="I1954" s="141"/>
      <c r="J1954" s="65"/>
      <c r="K1954" s="142"/>
      <c r="L1954" s="142"/>
      <c r="M1954" s="142"/>
      <c r="N1954" s="139"/>
      <c r="O1954" s="139"/>
      <c r="P1954" s="139"/>
      <c r="Q1954" s="140"/>
      <c r="R1954" s="23"/>
      <c r="Y1954" s="31"/>
      <c r="Z1954" s="31"/>
      <c r="AC1954" s="31"/>
    </row>
    <row r="1955" spans="1:29" s="24" customFormat="1" ht="30" customHeight="1" x14ac:dyDescent="0.2">
      <c r="A1955" s="139"/>
      <c r="B1955" s="140"/>
      <c r="C1955" s="139"/>
      <c r="D1955" s="139"/>
      <c r="E1955" s="141"/>
      <c r="F1955" s="141"/>
      <c r="G1955" s="141"/>
      <c r="H1955" s="141"/>
      <c r="I1955" s="141"/>
      <c r="J1955" s="65"/>
      <c r="K1955" s="142"/>
      <c r="L1955" s="142"/>
      <c r="M1955" s="142"/>
      <c r="N1955" s="139"/>
      <c r="O1955" s="139"/>
      <c r="P1955" s="139"/>
      <c r="Q1955" s="140"/>
      <c r="R1955" s="23"/>
      <c r="Y1955" s="31"/>
      <c r="Z1955" s="31"/>
      <c r="AC1955" s="31"/>
    </row>
    <row r="1956" spans="1:29" s="24" customFormat="1" ht="30" customHeight="1" x14ac:dyDescent="0.2">
      <c r="A1956" s="139"/>
      <c r="B1956" s="140"/>
      <c r="C1956" s="139"/>
      <c r="D1956" s="139"/>
      <c r="E1956" s="141"/>
      <c r="F1956" s="141"/>
      <c r="G1956" s="141"/>
      <c r="H1956" s="141"/>
      <c r="I1956" s="141"/>
      <c r="J1956" s="65"/>
      <c r="K1956" s="142"/>
      <c r="L1956" s="142"/>
      <c r="M1956" s="142"/>
      <c r="N1956" s="139"/>
      <c r="O1956" s="139"/>
      <c r="P1956" s="139"/>
      <c r="Q1956" s="140"/>
      <c r="R1956" s="23"/>
      <c r="Y1956" s="31"/>
      <c r="Z1956" s="31"/>
      <c r="AC1956" s="31"/>
    </row>
    <row r="1957" spans="1:29" s="24" customFormat="1" ht="30" customHeight="1" x14ac:dyDescent="0.2">
      <c r="A1957" s="139"/>
      <c r="B1957" s="140"/>
      <c r="C1957" s="139"/>
      <c r="D1957" s="139"/>
      <c r="E1957" s="141"/>
      <c r="F1957" s="141"/>
      <c r="G1957" s="141"/>
      <c r="H1957" s="141"/>
      <c r="I1957" s="141"/>
      <c r="J1957" s="65"/>
      <c r="K1957" s="142"/>
      <c r="L1957" s="142"/>
      <c r="M1957" s="142"/>
      <c r="N1957" s="139"/>
      <c r="O1957" s="139"/>
      <c r="P1957" s="139"/>
      <c r="Q1957" s="140"/>
      <c r="R1957" s="23"/>
      <c r="Y1957" s="31"/>
      <c r="Z1957" s="31"/>
      <c r="AC1957" s="31"/>
    </row>
    <row r="1958" spans="1:29" s="24" customFormat="1" ht="30" customHeight="1" x14ac:dyDescent="0.2">
      <c r="A1958" s="139"/>
      <c r="B1958" s="140"/>
      <c r="C1958" s="139"/>
      <c r="D1958" s="139"/>
      <c r="E1958" s="141"/>
      <c r="F1958" s="141"/>
      <c r="G1958" s="141"/>
      <c r="H1958" s="141"/>
      <c r="I1958" s="141"/>
      <c r="J1958" s="65"/>
      <c r="K1958" s="142"/>
      <c r="L1958" s="142"/>
      <c r="M1958" s="142"/>
      <c r="N1958" s="139"/>
      <c r="O1958" s="139"/>
      <c r="P1958" s="139"/>
      <c r="Q1958" s="140"/>
      <c r="R1958" s="23"/>
      <c r="Y1958" s="31"/>
      <c r="Z1958" s="31"/>
      <c r="AC1958" s="31"/>
    </row>
    <row r="1959" spans="1:29" s="24" customFormat="1" ht="30" customHeight="1" x14ac:dyDescent="0.2">
      <c r="A1959" s="139"/>
      <c r="B1959" s="140"/>
      <c r="C1959" s="139"/>
      <c r="D1959" s="139"/>
      <c r="E1959" s="141"/>
      <c r="F1959" s="141"/>
      <c r="G1959" s="141"/>
      <c r="H1959" s="141"/>
      <c r="I1959" s="141"/>
      <c r="J1959" s="65"/>
      <c r="K1959" s="142"/>
      <c r="L1959" s="142"/>
      <c r="M1959" s="142"/>
      <c r="N1959" s="139"/>
      <c r="O1959" s="139"/>
      <c r="P1959" s="139"/>
      <c r="Q1959" s="140"/>
      <c r="R1959" s="23"/>
      <c r="Y1959" s="31"/>
      <c r="Z1959" s="31"/>
      <c r="AC1959" s="31"/>
    </row>
    <row r="1960" spans="1:29" s="24" customFormat="1" ht="30" customHeight="1" x14ac:dyDescent="0.2">
      <c r="A1960" s="139"/>
      <c r="B1960" s="140"/>
      <c r="C1960" s="139"/>
      <c r="D1960" s="139"/>
      <c r="E1960" s="141"/>
      <c r="F1960" s="141"/>
      <c r="G1960" s="141"/>
      <c r="H1960" s="141"/>
      <c r="I1960" s="141"/>
      <c r="J1960" s="65"/>
      <c r="K1960" s="142"/>
      <c r="L1960" s="142"/>
      <c r="M1960" s="142"/>
      <c r="N1960" s="139"/>
      <c r="O1960" s="139"/>
      <c r="P1960" s="139"/>
      <c r="Q1960" s="140"/>
      <c r="R1960" s="23"/>
      <c r="Y1960" s="31"/>
      <c r="Z1960" s="31"/>
      <c r="AC1960" s="31"/>
    </row>
    <row r="1961" spans="1:29" s="24" customFormat="1" ht="30" customHeight="1" x14ac:dyDescent="0.2">
      <c r="A1961" s="139"/>
      <c r="B1961" s="140"/>
      <c r="C1961" s="139"/>
      <c r="D1961" s="139"/>
      <c r="E1961" s="141"/>
      <c r="F1961" s="141"/>
      <c r="G1961" s="141"/>
      <c r="H1961" s="141"/>
      <c r="I1961" s="141"/>
      <c r="J1961" s="65"/>
      <c r="K1961" s="142"/>
      <c r="L1961" s="142"/>
      <c r="M1961" s="142"/>
      <c r="N1961" s="139"/>
      <c r="O1961" s="139"/>
      <c r="P1961" s="139"/>
      <c r="Q1961" s="140"/>
      <c r="R1961" s="23"/>
      <c r="Y1961" s="31"/>
      <c r="Z1961" s="31"/>
      <c r="AC1961" s="31"/>
    </row>
    <row r="1962" spans="1:29" s="24" customFormat="1" ht="30" customHeight="1" x14ac:dyDescent="0.2">
      <c r="A1962" s="139"/>
      <c r="B1962" s="140"/>
      <c r="C1962" s="139"/>
      <c r="D1962" s="139"/>
      <c r="E1962" s="141"/>
      <c r="F1962" s="141"/>
      <c r="G1962" s="141"/>
      <c r="H1962" s="141"/>
      <c r="I1962" s="141"/>
      <c r="J1962" s="65"/>
      <c r="K1962" s="142"/>
      <c r="L1962" s="142"/>
      <c r="M1962" s="142"/>
      <c r="N1962" s="139"/>
      <c r="O1962" s="139"/>
      <c r="P1962" s="139"/>
      <c r="Q1962" s="140"/>
      <c r="R1962" s="23"/>
      <c r="Y1962" s="31"/>
      <c r="Z1962" s="31"/>
      <c r="AC1962" s="31"/>
    </row>
    <row r="1963" spans="1:29" s="24" customFormat="1" ht="30" customHeight="1" x14ac:dyDescent="0.2">
      <c r="A1963" s="139"/>
      <c r="B1963" s="140"/>
      <c r="C1963" s="139"/>
      <c r="D1963" s="139"/>
      <c r="E1963" s="141"/>
      <c r="F1963" s="141"/>
      <c r="G1963" s="141"/>
      <c r="H1963" s="141"/>
      <c r="I1963" s="141"/>
      <c r="J1963" s="65"/>
      <c r="K1963" s="142"/>
      <c r="L1963" s="142"/>
      <c r="M1963" s="142"/>
      <c r="N1963" s="139"/>
      <c r="O1963" s="139"/>
      <c r="P1963" s="139"/>
      <c r="Q1963" s="140"/>
      <c r="R1963" s="23"/>
      <c r="Y1963" s="31"/>
      <c r="Z1963" s="31"/>
      <c r="AC1963" s="31"/>
    </row>
    <row r="1964" spans="1:29" s="24" customFormat="1" ht="30" customHeight="1" x14ac:dyDescent="0.2">
      <c r="A1964" s="139"/>
      <c r="B1964" s="140"/>
      <c r="C1964" s="139"/>
      <c r="D1964" s="139"/>
      <c r="E1964" s="141"/>
      <c r="F1964" s="141"/>
      <c r="G1964" s="141"/>
      <c r="H1964" s="141"/>
      <c r="I1964" s="141"/>
      <c r="J1964" s="65"/>
      <c r="K1964" s="142"/>
      <c r="L1964" s="142"/>
      <c r="M1964" s="142"/>
      <c r="N1964" s="139"/>
      <c r="O1964" s="139"/>
      <c r="P1964" s="139"/>
      <c r="Q1964" s="140"/>
      <c r="R1964" s="23"/>
      <c r="Y1964" s="31"/>
      <c r="Z1964" s="31"/>
      <c r="AC1964" s="31"/>
    </row>
    <row r="1965" spans="1:29" s="24" customFormat="1" ht="30" customHeight="1" x14ac:dyDescent="0.2">
      <c r="A1965" s="139"/>
      <c r="B1965" s="140"/>
      <c r="C1965" s="139"/>
      <c r="D1965" s="139"/>
      <c r="E1965" s="141"/>
      <c r="F1965" s="141"/>
      <c r="G1965" s="141"/>
      <c r="H1965" s="141"/>
      <c r="I1965" s="141"/>
      <c r="J1965" s="65"/>
      <c r="K1965" s="142"/>
      <c r="L1965" s="142"/>
      <c r="M1965" s="142"/>
      <c r="N1965" s="139"/>
      <c r="O1965" s="139"/>
      <c r="P1965" s="139"/>
      <c r="Q1965" s="140"/>
      <c r="R1965" s="23"/>
      <c r="Y1965" s="31"/>
      <c r="Z1965" s="31"/>
      <c r="AC1965" s="31"/>
    </row>
    <row r="1966" spans="1:29" s="24" customFormat="1" ht="30" customHeight="1" x14ac:dyDescent="0.2">
      <c r="A1966" s="139"/>
      <c r="B1966" s="140"/>
      <c r="C1966" s="139"/>
      <c r="D1966" s="139"/>
      <c r="E1966" s="141"/>
      <c r="F1966" s="141"/>
      <c r="G1966" s="141"/>
      <c r="H1966" s="141"/>
      <c r="I1966" s="141"/>
      <c r="J1966" s="65"/>
      <c r="K1966" s="142"/>
      <c r="L1966" s="142"/>
      <c r="M1966" s="142"/>
      <c r="N1966" s="139"/>
      <c r="O1966" s="139"/>
      <c r="P1966" s="139"/>
      <c r="Q1966" s="140"/>
      <c r="R1966" s="23"/>
      <c r="Y1966" s="31"/>
      <c r="Z1966" s="31"/>
      <c r="AC1966" s="31"/>
    </row>
    <row r="1967" spans="1:29" s="24" customFormat="1" ht="30" customHeight="1" x14ac:dyDescent="0.2">
      <c r="A1967" s="139"/>
      <c r="B1967" s="140"/>
      <c r="C1967" s="139"/>
      <c r="D1967" s="139"/>
      <c r="E1967" s="141"/>
      <c r="F1967" s="141"/>
      <c r="G1967" s="141"/>
      <c r="H1967" s="141"/>
      <c r="I1967" s="141"/>
      <c r="J1967" s="65"/>
      <c r="K1967" s="142"/>
      <c r="L1967" s="142"/>
      <c r="M1967" s="142"/>
      <c r="N1967" s="139"/>
      <c r="O1967" s="139"/>
      <c r="P1967" s="139"/>
      <c r="Q1967" s="140"/>
      <c r="R1967" s="23"/>
      <c r="Y1967" s="31"/>
      <c r="Z1967" s="31"/>
      <c r="AC1967" s="31"/>
    </row>
    <row r="1968" spans="1:29" s="24" customFormat="1" ht="30" customHeight="1" x14ac:dyDescent="0.2">
      <c r="A1968" s="139"/>
      <c r="B1968" s="140"/>
      <c r="C1968" s="139"/>
      <c r="D1968" s="139"/>
      <c r="E1968" s="141"/>
      <c r="F1968" s="141"/>
      <c r="G1968" s="141"/>
      <c r="H1968" s="141"/>
      <c r="I1968" s="141"/>
      <c r="J1968" s="65"/>
      <c r="K1968" s="142"/>
      <c r="L1968" s="142"/>
      <c r="M1968" s="142"/>
      <c r="N1968" s="139"/>
      <c r="O1968" s="139"/>
      <c r="P1968" s="139"/>
      <c r="Q1968" s="140"/>
      <c r="R1968" s="23"/>
      <c r="Y1968" s="31"/>
      <c r="Z1968" s="31"/>
      <c r="AC1968" s="31"/>
    </row>
    <row r="1969" spans="1:29" s="24" customFormat="1" ht="30" customHeight="1" x14ac:dyDescent="0.2">
      <c r="A1969" s="139"/>
      <c r="B1969" s="140"/>
      <c r="C1969" s="139"/>
      <c r="D1969" s="139"/>
      <c r="E1969" s="141"/>
      <c r="F1969" s="141"/>
      <c r="G1969" s="141"/>
      <c r="H1969" s="141"/>
      <c r="I1969" s="141"/>
      <c r="J1969" s="65"/>
      <c r="K1969" s="142"/>
      <c r="L1969" s="142"/>
      <c r="M1969" s="142"/>
      <c r="N1969" s="139"/>
      <c r="O1969" s="139"/>
      <c r="P1969" s="139"/>
      <c r="Q1969" s="140"/>
      <c r="R1969" s="23"/>
      <c r="Y1969" s="31"/>
      <c r="Z1969" s="31"/>
      <c r="AC1969" s="31"/>
    </row>
    <row r="1970" spans="1:29" s="24" customFormat="1" ht="30" customHeight="1" x14ac:dyDescent="0.2">
      <c r="A1970" s="139"/>
      <c r="B1970" s="140"/>
      <c r="C1970" s="139"/>
      <c r="D1970" s="139"/>
      <c r="E1970" s="141"/>
      <c r="F1970" s="141"/>
      <c r="G1970" s="141"/>
      <c r="H1970" s="141"/>
      <c r="I1970" s="141"/>
      <c r="J1970" s="65"/>
      <c r="K1970" s="142"/>
      <c r="L1970" s="142"/>
      <c r="M1970" s="142"/>
      <c r="N1970" s="139"/>
      <c r="O1970" s="139"/>
      <c r="P1970" s="139"/>
      <c r="Q1970" s="140"/>
      <c r="R1970" s="23"/>
      <c r="Y1970" s="31"/>
      <c r="Z1970" s="31"/>
      <c r="AC1970" s="31"/>
    </row>
    <row r="1971" spans="1:29" s="24" customFormat="1" ht="30" customHeight="1" x14ac:dyDescent="0.2">
      <c r="A1971" s="139"/>
      <c r="B1971" s="140"/>
      <c r="C1971" s="139"/>
      <c r="D1971" s="139"/>
      <c r="E1971" s="141"/>
      <c r="F1971" s="141"/>
      <c r="G1971" s="141"/>
      <c r="H1971" s="141"/>
      <c r="I1971" s="141"/>
      <c r="J1971" s="65"/>
      <c r="K1971" s="142"/>
      <c r="L1971" s="142"/>
      <c r="M1971" s="142"/>
      <c r="N1971" s="139"/>
      <c r="O1971" s="139"/>
      <c r="P1971" s="139"/>
      <c r="Q1971" s="140"/>
      <c r="R1971" s="23"/>
      <c r="Y1971" s="31"/>
      <c r="Z1971" s="31"/>
      <c r="AC1971" s="31"/>
    </row>
    <row r="1972" spans="1:29" s="24" customFormat="1" ht="30" customHeight="1" x14ac:dyDescent="0.2">
      <c r="A1972" s="139"/>
      <c r="B1972" s="140"/>
      <c r="C1972" s="139"/>
      <c r="D1972" s="139"/>
      <c r="E1972" s="141"/>
      <c r="F1972" s="141"/>
      <c r="G1972" s="141"/>
      <c r="H1972" s="141"/>
      <c r="I1972" s="141"/>
      <c r="J1972" s="65"/>
      <c r="K1972" s="142"/>
      <c r="L1972" s="142"/>
      <c r="M1972" s="142"/>
      <c r="N1972" s="139"/>
      <c r="O1972" s="139"/>
      <c r="P1972" s="139"/>
      <c r="Q1972" s="140"/>
      <c r="R1972" s="23"/>
      <c r="Y1972" s="31"/>
      <c r="Z1972" s="31"/>
      <c r="AC1972" s="31"/>
    </row>
    <row r="1973" spans="1:29" s="24" customFormat="1" ht="30" customHeight="1" x14ac:dyDescent="0.2">
      <c r="A1973" s="139"/>
      <c r="B1973" s="140"/>
      <c r="C1973" s="139"/>
      <c r="D1973" s="139"/>
      <c r="E1973" s="141"/>
      <c r="F1973" s="141"/>
      <c r="G1973" s="141"/>
      <c r="H1973" s="141"/>
      <c r="I1973" s="141"/>
      <c r="J1973" s="65"/>
      <c r="K1973" s="142"/>
      <c r="L1973" s="142"/>
      <c r="M1973" s="142"/>
      <c r="N1973" s="139"/>
      <c r="O1973" s="139"/>
      <c r="P1973" s="139"/>
      <c r="Q1973" s="140"/>
      <c r="R1973" s="23"/>
      <c r="Y1973" s="31"/>
      <c r="Z1973" s="31"/>
      <c r="AC1973" s="31"/>
    </row>
    <row r="1974" spans="1:29" s="24" customFormat="1" ht="30" customHeight="1" x14ac:dyDescent="0.2">
      <c r="A1974" s="139"/>
      <c r="B1974" s="140"/>
      <c r="C1974" s="139"/>
      <c r="D1974" s="139"/>
      <c r="E1974" s="141"/>
      <c r="F1974" s="141"/>
      <c r="G1974" s="141"/>
      <c r="H1974" s="141"/>
      <c r="I1974" s="141"/>
      <c r="J1974" s="65"/>
      <c r="K1974" s="142"/>
      <c r="L1974" s="142"/>
      <c r="M1974" s="142"/>
      <c r="N1974" s="139"/>
      <c r="O1974" s="139"/>
      <c r="P1974" s="139"/>
      <c r="Q1974" s="140"/>
      <c r="R1974" s="23"/>
      <c r="Y1974" s="31"/>
      <c r="Z1974" s="31"/>
      <c r="AC1974" s="31"/>
    </row>
    <row r="1975" spans="1:29" s="24" customFormat="1" ht="30" customHeight="1" x14ac:dyDescent="0.2">
      <c r="A1975" s="139"/>
      <c r="B1975" s="140"/>
      <c r="C1975" s="139"/>
      <c r="D1975" s="139"/>
      <c r="E1975" s="141"/>
      <c r="F1975" s="141"/>
      <c r="G1975" s="141"/>
      <c r="H1975" s="141"/>
      <c r="I1975" s="141"/>
      <c r="J1975" s="65"/>
      <c r="K1975" s="142"/>
      <c r="L1975" s="142"/>
      <c r="M1975" s="142"/>
      <c r="N1975" s="139"/>
      <c r="O1975" s="139"/>
      <c r="P1975" s="139"/>
      <c r="Q1975" s="140"/>
      <c r="R1975" s="23"/>
      <c r="Y1975" s="31"/>
      <c r="Z1975" s="31"/>
      <c r="AC1975" s="31"/>
    </row>
    <row r="1976" spans="1:29" s="24" customFormat="1" ht="30" customHeight="1" x14ac:dyDescent="0.2">
      <c r="A1976" s="139"/>
      <c r="B1976" s="140"/>
      <c r="C1976" s="139"/>
      <c r="D1976" s="139"/>
      <c r="E1976" s="141"/>
      <c r="F1976" s="141"/>
      <c r="G1976" s="141"/>
      <c r="H1976" s="141"/>
      <c r="I1976" s="141"/>
      <c r="J1976" s="65"/>
      <c r="K1976" s="142"/>
      <c r="L1976" s="142"/>
      <c r="M1976" s="142"/>
      <c r="N1976" s="139"/>
      <c r="O1976" s="139"/>
      <c r="P1976" s="139"/>
      <c r="Q1976" s="140"/>
      <c r="R1976" s="23"/>
      <c r="Y1976" s="31"/>
      <c r="Z1976" s="31"/>
      <c r="AC1976" s="31"/>
    </row>
    <row r="1977" spans="1:29" s="24" customFormat="1" ht="30" customHeight="1" x14ac:dyDescent="0.2">
      <c r="A1977" s="139"/>
      <c r="B1977" s="140"/>
      <c r="C1977" s="139"/>
      <c r="D1977" s="139"/>
      <c r="E1977" s="141"/>
      <c r="F1977" s="141"/>
      <c r="G1977" s="141"/>
      <c r="H1977" s="141"/>
      <c r="I1977" s="141"/>
      <c r="J1977" s="65"/>
      <c r="K1977" s="142"/>
      <c r="L1977" s="142"/>
      <c r="M1977" s="142"/>
      <c r="N1977" s="139"/>
      <c r="O1977" s="139"/>
      <c r="P1977" s="139"/>
      <c r="Q1977" s="140"/>
      <c r="R1977" s="23"/>
      <c r="Y1977" s="31"/>
      <c r="Z1977" s="31"/>
      <c r="AC1977" s="31"/>
    </row>
    <row r="1978" spans="1:29" s="24" customFormat="1" ht="30" customHeight="1" x14ac:dyDescent="0.2">
      <c r="A1978" s="139"/>
      <c r="B1978" s="140"/>
      <c r="C1978" s="139"/>
      <c r="D1978" s="139"/>
      <c r="E1978" s="141"/>
      <c r="F1978" s="141"/>
      <c r="G1978" s="141"/>
      <c r="H1978" s="141"/>
      <c r="I1978" s="141"/>
      <c r="J1978" s="65"/>
      <c r="K1978" s="142"/>
      <c r="L1978" s="142"/>
      <c r="M1978" s="142"/>
      <c r="N1978" s="139"/>
      <c r="O1978" s="139"/>
      <c r="P1978" s="139"/>
      <c r="Q1978" s="140"/>
      <c r="R1978" s="23"/>
      <c r="Y1978" s="31"/>
      <c r="Z1978" s="31"/>
      <c r="AC1978" s="31"/>
    </row>
    <row r="1979" spans="1:29" s="24" customFormat="1" ht="30" customHeight="1" x14ac:dyDescent="0.2">
      <c r="A1979" s="139"/>
      <c r="B1979" s="140"/>
      <c r="C1979" s="139"/>
      <c r="D1979" s="139"/>
      <c r="E1979" s="141"/>
      <c r="F1979" s="141"/>
      <c r="G1979" s="141"/>
      <c r="H1979" s="141"/>
      <c r="I1979" s="141"/>
      <c r="J1979" s="65"/>
      <c r="K1979" s="142"/>
      <c r="L1979" s="142"/>
      <c r="M1979" s="142"/>
      <c r="N1979" s="139"/>
      <c r="O1979" s="139"/>
      <c r="P1979" s="139"/>
      <c r="Q1979" s="140"/>
      <c r="R1979" s="23"/>
      <c r="Y1979" s="31"/>
      <c r="Z1979" s="31"/>
      <c r="AC1979" s="31"/>
    </row>
    <row r="1980" spans="1:29" s="24" customFormat="1" ht="30" customHeight="1" x14ac:dyDescent="0.2">
      <c r="A1980" s="139"/>
      <c r="B1980" s="140"/>
      <c r="C1980" s="139"/>
      <c r="D1980" s="139"/>
      <c r="E1980" s="141"/>
      <c r="F1980" s="141"/>
      <c r="G1980" s="141"/>
      <c r="H1980" s="141"/>
      <c r="I1980" s="141"/>
      <c r="J1980" s="65"/>
      <c r="K1980" s="142"/>
      <c r="L1980" s="142"/>
      <c r="M1980" s="142"/>
      <c r="N1980" s="139"/>
      <c r="O1980" s="139"/>
      <c r="P1980" s="139"/>
      <c r="Q1980" s="140"/>
      <c r="R1980" s="23"/>
      <c r="Y1980" s="31"/>
      <c r="Z1980" s="31"/>
      <c r="AC1980" s="31"/>
    </row>
    <row r="1981" spans="1:29" s="24" customFormat="1" ht="30" customHeight="1" x14ac:dyDescent="0.2">
      <c r="A1981" s="139"/>
      <c r="B1981" s="140"/>
      <c r="C1981" s="139"/>
      <c r="D1981" s="139"/>
      <c r="E1981" s="141"/>
      <c r="F1981" s="141"/>
      <c r="G1981" s="141"/>
      <c r="H1981" s="141"/>
      <c r="I1981" s="141"/>
      <c r="J1981" s="65"/>
      <c r="K1981" s="142"/>
      <c r="L1981" s="142"/>
      <c r="M1981" s="142"/>
      <c r="N1981" s="139"/>
      <c r="O1981" s="139"/>
      <c r="P1981" s="139"/>
      <c r="Q1981" s="140"/>
      <c r="R1981" s="23"/>
      <c r="Y1981" s="31"/>
      <c r="Z1981" s="31"/>
      <c r="AC1981" s="31"/>
    </row>
    <row r="1982" spans="1:29" s="24" customFormat="1" ht="30" customHeight="1" x14ac:dyDescent="0.2">
      <c r="A1982" s="139"/>
      <c r="B1982" s="140"/>
      <c r="C1982" s="139"/>
      <c r="D1982" s="139"/>
      <c r="E1982" s="141"/>
      <c r="F1982" s="141"/>
      <c r="G1982" s="141"/>
      <c r="H1982" s="141"/>
      <c r="I1982" s="141"/>
      <c r="J1982" s="65"/>
      <c r="K1982" s="142"/>
      <c r="L1982" s="142"/>
      <c r="M1982" s="142"/>
      <c r="N1982" s="139"/>
      <c r="O1982" s="139"/>
      <c r="P1982" s="139"/>
      <c r="Q1982" s="140"/>
      <c r="R1982" s="23"/>
      <c r="Y1982" s="31"/>
      <c r="Z1982" s="31"/>
      <c r="AC1982" s="31"/>
    </row>
    <row r="1983" spans="1:29" s="24" customFormat="1" ht="30" customHeight="1" x14ac:dyDescent="0.2">
      <c r="A1983" s="139"/>
      <c r="B1983" s="140"/>
      <c r="C1983" s="139"/>
      <c r="D1983" s="139"/>
      <c r="E1983" s="141"/>
      <c r="F1983" s="141"/>
      <c r="G1983" s="141"/>
      <c r="H1983" s="141"/>
      <c r="I1983" s="141"/>
      <c r="J1983" s="65"/>
      <c r="K1983" s="142"/>
      <c r="L1983" s="142"/>
      <c r="M1983" s="142"/>
      <c r="N1983" s="139"/>
      <c r="O1983" s="139"/>
      <c r="P1983" s="139"/>
      <c r="Q1983" s="140"/>
      <c r="R1983" s="23"/>
      <c r="Y1983" s="31"/>
      <c r="Z1983" s="31"/>
      <c r="AC1983" s="31"/>
    </row>
    <row r="1984" spans="1:29" s="24" customFormat="1" ht="30" customHeight="1" x14ac:dyDescent="0.2">
      <c r="A1984" s="139"/>
      <c r="B1984" s="140"/>
      <c r="C1984" s="139"/>
      <c r="D1984" s="139"/>
      <c r="E1984" s="141"/>
      <c r="F1984" s="141"/>
      <c r="G1984" s="141"/>
      <c r="H1984" s="141"/>
      <c r="I1984" s="141"/>
      <c r="J1984" s="65"/>
      <c r="K1984" s="142"/>
      <c r="L1984" s="142"/>
      <c r="M1984" s="142"/>
      <c r="N1984" s="139"/>
      <c r="O1984" s="139"/>
      <c r="P1984" s="139"/>
      <c r="Q1984" s="140"/>
      <c r="R1984" s="23"/>
      <c r="Y1984" s="31"/>
      <c r="Z1984" s="31"/>
      <c r="AC1984" s="31"/>
    </row>
    <row r="1985" spans="1:29" s="24" customFormat="1" ht="30" customHeight="1" x14ac:dyDescent="0.2">
      <c r="A1985" s="139"/>
      <c r="B1985" s="140"/>
      <c r="C1985" s="139"/>
      <c r="D1985" s="139"/>
      <c r="E1985" s="141"/>
      <c r="F1985" s="141"/>
      <c r="G1985" s="141"/>
      <c r="H1985" s="141"/>
      <c r="I1985" s="141"/>
      <c r="J1985" s="65"/>
      <c r="K1985" s="142"/>
      <c r="L1985" s="142"/>
      <c r="M1985" s="142"/>
      <c r="N1985" s="139"/>
      <c r="O1985" s="139"/>
      <c r="P1985" s="139"/>
      <c r="Q1985" s="140"/>
      <c r="R1985" s="23"/>
      <c r="Y1985" s="31"/>
      <c r="Z1985" s="31"/>
      <c r="AC1985" s="31"/>
    </row>
    <row r="1986" spans="1:29" s="24" customFormat="1" ht="30" customHeight="1" x14ac:dyDescent="0.2">
      <c r="A1986" s="139"/>
      <c r="B1986" s="140"/>
      <c r="C1986" s="139"/>
      <c r="D1986" s="139"/>
      <c r="E1986" s="141"/>
      <c r="F1986" s="141"/>
      <c r="G1986" s="141"/>
      <c r="H1986" s="141"/>
      <c r="I1986" s="141"/>
      <c r="J1986" s="65"/>
      <c r="K1986" s="142"/>
      <c r="L1986" s="142"/>
      <c r="M1986" s="142"/>
      <c r="N1986" s="139"/>
      <c r="O1986" s="139"/>
      <c r="P1986" s="139"/>
      <c r="Q1986" s="140"/>
      <c r="R1986" s="23"/>
      <c r="Y1986" s="31"/>
      <c r="Z1986" s="31"/>
      <c r="AC1986" s="31"/>
    </row>
    <row r="1987" spans="1:29" s="24" customFormat="1" ht="30" customHeight="1" x14ac:dyDescent="0.2">
      <c r="A1987" s="139"/>
      <c r="B1987" s="140"/>
      <c r="C1987" s="139"/>
      <c r="D1987" s="139"/>
      <c r="E1987" s="141"/>
      <c r="F1987" s="141"/>
      <c r="G1987" s="141"/>
      <c r="H1987" s="141"/>
      <c r="I1987" s="141"/>
      <c r="J1987" s="65"/>
      <c r="K1987" s="142"/>
      <c r="L1987" s="142"/>
      <c r="M1987" s="142"/>
      <c r="N1987" s="139"/>
      <c r="O1987" s="139"/>
      <c r="P1987" s="139"/>
      <c r="Q1987" s="140"/>
      <c r="R1987" s="23"/>
      <c r="Y1987" s="31"/>
      <c r="Z1987" s="31"/>
      <c r="AC1987" s="31"/>
    </row>
    <row r="1988" spans="1:29" s="24" customFormat="1" ht="30" customHeight="1" x14ac:dyDescent="0.2">
      <c r="A1988" s="139"/>
      <c r="B1988" s="140"/>
      <c r="C1988" s="139"/>
      <c r="D1988" s="139"/>
      <c r="E1988" s="141"/>
      <c r="F1988" s="141"/>
      <c r="G1988" s="141"/>
      <c r="H1988" s="141"/>
      <c r="I1988" s="141"/>
      <c r="J1988" s="65"/>
      <c r="K1988" s="142"/>
      <c r="L1988" s="142"/>
      <c r="M1988" s="142"/>
      <c r="N1988" s="139"/>
      <c r="O1988" s="139"/>
      <c r="P1988" s="139"/>
      <c r="Q1988" s="140"/>
      <c r="R1988" s="23"/>
      <c r="Y1988" s="31"/>
      <c r="Z1988" s="31"/>
      <c r="AC1988" s="31"/>
    </row>
    <row r="1989" spans="1:29" s="24" customFormat="1" ht="30" customHeight="1" x14ac:dyDescent="0.2">
      <c r="A1989" s="139"/>
      <c r="B1989" s="140"/>
      <c r="C1989" s="139"/>
      <c r="D1989" s="139"/>
      <c r="E1989" s="141"/>
      <c r="F1989" s="141"/>
      <c r="G1989" s="141"/>
      <c r="H1989" s="141"/>
      <c r="I1989" s="141"/>
      <c r="J1989" s="65"/>
      <c r="K1989" s="142"/>
      <c r="L1989" s="142"/>
      <c r="M1989" s="142"/>
      <c r="N1989" s="139"/>
      <c r="O1989" s="139"/>
      <c r="P1989" s="139"/>
      <c r="Q1989" s="140"/>
      <c r="R1989" s="23"/>
      <c r="Y1989" s="31"/>
      <c r="Z1989" s="31"/>
      <c r="AC1989" s="31"/>
    </row>
    <row r="1990" spans="1:29" s="24" customFormat="1" ht="30" customHeight="1" x14ac:dyDescent="0.2">
      <c r="A1990" s="139"/>
      <c r="B1990" s="140"/>
      <c r="C1990" s="139"/>
      <c r="D1990" s="139"/>
      <c r="E1990" s="141"/>
      <c r="F1990" s="141"/>
      <c r="G1990" s="141"/>
      <c r="H1990" s="141"/>
      <c r="I1990" s="141"/>
      <c r="J1990" s="65"/>
      <c r="K1990" s="142"/>
      <c r="L1990" s="142"/>
      <c r="M1990" s="142"/>
      <c r="N1990" s="139"/>
      <c r="O1990" s="139"/>
      <c r="P1990" s="139"/>
      <c r="Q1990" s="140"/>
      <c r="R1990" s="23"/>
      <c r="Y1990" s="31"/>
      <c r="Z1990" s="31"/>
      <c r="AC1990" s="31"/>
    </row>
    <row r="1991" spans="1:29" s="24" customFormat="1" ht="30" customHeight="1" x14ac:dyDescent="0.2">
      <c r="A1991" s="139"/>
      <c r="B1991" s="140"/>
      <c r="C1991" s="139"/>
      <c r="D1991" s="139"/>
      <c r="E1991" s="141"/>
      <c r="F1991" s="141"/>
      <c r="G1991" s="141"/>
      <c r="H1991" s="141"/>
      <c r="I1991" s="141"/>
      <c r="J1991" s="65"/>
      <c r="K1991" s="142"/>
      <c r="L1991" s="142"/>
      <c r="M1991" s="142"/>
      <c r="N1991" s="139"/>
      <c r="O1991" s="139"/>
      <c r="P1991" s="139"/>
      <c r="Q1991" s="140"/>
      <c r="R1991" s="23"/>
      <c r="Y1991" s="31"/>
      <c r="Z1991" s="31"/>
      <c r="AC1991" s="31"/>
    </row>
    <row r="1992" spans="1:29" s="24" customFormat="1" ht="30" customHeight="1" x14ac:dyDescent="0.2">
      <c r="A1992" s="139"/>
      <c r="B1992" s="140"/>
      <c r="C1992" s="139"/>
      <c r="D1992" s="139"/>
      <c r="E1992" s="141"/>
      <c r="F1992" s="141"/>
      <c r="G1992" s="141"/>
      <c r="H1992" s="141"/>
      <c r="I1992" s="141"/>
      <c r="J1992" s="65"/>
      <c r="K1992" s="142"/>
      <c r="L1992" s="142"/>
      <c r="M1992" s="142"/>
      <c r="N1992" s="139"/>
      <c r="O1992" s="139"/>
      <c r="P1992" s="139"/>
      <c r="Q1992" s="140"/>
      <c r="R1992" s="23"/>
      <c r="Y1992" s="31"/>
      <c r="Z1992" s="31"/>
      <c r="AC1992" s="31"/>
    </row>
    <row r="1993" spans="1:29" s="24" customFormat="1" ht="30" customHeight="1" x14ac:dyDescent="0.2">
      <c r="A1993" s="139"/>
      <c r="B1993" s="140"/>
      <c r="C1993" s="139"/>
      <c r="D1993" s="139"/>
      <c r="E1993" s="141"/>
      <c r="F1993" s="141"/>
      <c r="G1993" s="141"/>
      <c r="H1993" s="141"/>
      <c r="I1993" s="141"/>
      <c r="J1993" s="65"/>
      <c r="K1993" s="142"/>
      <c r="L1993" s="142"/>
      <c r="M1993" s="142"/>
      <c r="N1993" s="139"/>
      <c r="O1993" s="139"/>
      <c r="P1993" s="139"/>
      <c r="Q1993" s="140"/>
      <c r="R1993" s="23"/>
      <c r="Y1993" s="31"/>
      <c r="Z1993" s="31"/>
      <c r="AC1993" s="31"/>
    </row>
    <row r="1994" spans="1:29" s="24" customFormat="1" ht="30" customHeight="1" x14ac:dyDescent="0.2">
      <c r="A1994" s="139"/>
      <c r="B1994" s="140"/>
      <c r="C1994" s="139"/>
      <c r="D1994" s="139"/>
      <c r="E1994" s="141"/>
      <c r="F1994" s="141"/>
      <c r="G1994" s="141"/>
      <c r="H1994" s="141"/>
      <c r="I1994" s="141"/>
      <c r="J1994" s="65"/>
      <c r="K1994" s="142"/>
      <c r="L1994" s="142"/>
      <c r="M1994" s="142"/>
      <c r="N1994" s="139"/>
      <c r="O1994" s="139"/>
      <c r="P1994" s="139"/>
      <c r="Q1994" s="140"/>
      <c r="R1994" s="23"/>
      <c r="Y1994" s="31"/>
      <c r="Z1994" s="31"/>
      <c r="AC1994" s="31"/>
    </row>
    <row r="1995" spans="1:29" s="24" customFormat="1" ht="30" customHeight="1" x14ac:dyDescent="0.2">
      <c r="A1995" s="139"/>
      <c r="B1995" s="140"/>
      <c r="C1995" s="139"/>
      <c r="D1995" s="139"/>
      <c r="E1995" s="141"/>
      <c r="F1995" s="141"/>
      <c r="G1995" s="141"/>
      <c r="H1995" s="141"/>
      <c r="I1995" s="141"/>
      <c r="J1995" s="65"/>
      <c r="K1995" s="142"/>
      <c r="L1995" s="142"/>
      <c r="M1995" s="142"/>
      <c r="N1995" s="139"/>
      <c r="O1995" s="139"/>
      <c r="P1995" s="139"/>
      <c r="Q1995" s="140"/>
      <c r="R1995" s="23"/>
      <c r="Y1995" s="31"/>
      <c r="Z1995" s="31"/>
      <c r="AC1995" s="31"/>
    </row>
    <row r="1996" spans="1:29" s="24" customFormat="1" ht="30" customHeight="1" x14ac:dyDescent="0.2">
      <c r="A1996" s="139"/>
      <c r="B1996" s="140"/>
      <c r="C1996" s="139"/>
      <c r="D1996" s="139"/>
      <c r="E1996" s="141"/>
      <c r="F1996" s="141"/>
      <c r="G1996" s="141"/>
      <c r="H1996" s="141"/>
      <c r="I1996" s="141"/>
      <c r="J1996" s="65"/>
      <c r="K1996" s="142"/>
      <c r="L1996" s="142"/>
      <c r="M1996" s="142"/>
      <c r="N1996" s="139"/>
      <c r="O1996" s="139"/>
      <c r="P1996" s="139"/>
      <c r="Q1996" s="140"/>
      <c r="R1996" s="23"/>
      <c r="Y1996" s="31"/>
      <c r="Z1996" s="31"/>
      <c r="AC1996" s="31"/>
    </row>
    <row r="1997" spans="1:29" s="24" customFormat="1" ht="30" customHeight="1" x14ac:dyDescent="0.2">
      <c r="A1997" s="139"/>
      <c r="B1997" s="140"/>
      <c r="C1997" s="139"/>
      <c r="D1997" s="139"/>
      <c r="E1997" s="141"/>
      <c r="F1997" s="141"/>
      <c r="G1997" s="141"/>
      <c r="H1997" s="141"/>
      <c r="I1997" s="141"/>
      <c r="J1997" s="65"/>
      <c r="K1997" s="142"/>
      <c r="L1997" s="142"/>
      <c r="M1997" s="142"/>
      <c r="N1997" s="139"/>
      <c r="O1997" s="139"/>
      <c r="P1997" s="139"/>
      <c r="Q1997" s="140"/>
      <c r="R1997" s="23"/>
      <c r="Y1997" s="31"/>
      <c r="Z1997" s="31"/>
      <c r="AC1997" s="31"/>
    </row>
    <row r="1998" spans="1:29" s="24" customFormat="1" ht="30" customHeight="1" x14ac:dyDescent="0.2">
      <c r="A1998" s="139"/>
      <c r="B1998" s="140"/>
      <c r="C1998" s="139"/>
      <c r="D1998" s="139"/>
      <c r="E1998" s="141"/>
      <c r="F1998" s="141"/>
      <c r="G1998" s="141"/>
      <c r="H1998" s="141"/>
      <c r="I1998" s="141"/>
      <c r="J1998" s="65"/>
      <c r="K1998" s="142"/>
      <c r="L1998" s="142"/>
      <c r="M1998" s="142"/>
      <c r="N1998" s="139"/>
      <c r="O1998" s="139"/>
      <c r="P1998" s="139"/>
      <c r="Q1998" s="140"/>
      <c r="R1998" s="23"/>
      <c r="Y1998" s="31"/>
      <c r="Z1998" s="31"/>
      <c r="AC1998" s="31"/>
    </row>
    <row r="1999" spans="1:29" s="24" customFormat="1" ht="30" customHeight="1" x14ac:dyDescent="0.2">
      <c r="A1999" s="139"/>
      <c r="B1999" s="140"/>
      <c r="C1999" s="139"/>
      <c r="D1999" s="139"/>
      <c r="E1999" s="141"/>
      <c r="F1999" s="141"/>
      <c r="G1999" s="141"/>
      <c r="H1999" s="141"/>
      <c r="I1999" s="141"/>
      <c r="J1999" s="65"/>
      <c r="K1999" s="142"/>
      <c r="L1999" s="142"/>
      <c r="M1999" s="142"/>
      <c r="N1999" s="139"/>
      <c r="O1999" s="139"/>
      <c r="P1999" s="139"/>
      <c r="Q1999" s="140"/>
      <c r="R1999" s="23"/>
      <c r="Y1999" s="31"/>
      <c r="Z1999" s="31"/>
      <c r="AC1999" s="31"/>
    </row>
    <row r="2000" spans="1:29" s="24" customFormat="1" ht="30" customHeight="1" x14ac:dyDescent="0.2">
      <c r="A2000" s="139"/>
      <c r="B2000" s="140"/>
      <c r="C2000" s="139"/>
      <c r="D2000" s="139"/>
      <c r="E2000" s="141"/>
      <c r="F2000" s="141"/>
      <c r="G2000" s="141"/>
      <c r="H2000" s="141"/>
      <c r="I2000" s="141"/>
      <c r="J2000" s="65"/>
      <c r="K2000" s="142"/>
      <c r="L2000" s="142"/>
      <c r="M2000" s="142"/>
      <c r="N2000" s="139"/>
      <c r="O2000" s="139"/>
      <c r="P2000" s="139"/>
      <c r="Q2000" s="140"/>
      <c r="R2000" s="23"/>
      <c r="Y2000" s="31"/>
      <c r="Z2000" s="31"/>
      <c r="AC2000" s="31"/>
    </row>
    <row r="2001" spans="1:29" s="24" customFormat="1" ht="30" customHeight="1" x14ac:dyDescent="0.2">
      <c r="A2001" s="139"/>
      <c r="B2001" s="140"/>
      <c r="C2001" s="139"/>
      <c r="D2001" s="139"/>
      <c r="E2001" s="141"/>
      <c r="F2001" s="141"/>
      <c r="G2001" s="141"/>
      <c r="H2001" s="141"/>
      <c r="I2001" s="141"/>
      <c r="J2001" s="65"/>
      <c r="K2001" s="142"/>
      <c r="L2001" s="142"/>
      <c r="M2001" s="142"/>
      <c r="N2001" s="139"/>
      <c r="O2001" s="139"/>
      <c r="P2001" s="139"/>
      <c r="Q2001" s="140"/>
      <c r="R2001" s="23"/>
      <c r="Y2001" s="31"/>
      <c r="Z2001" s="31"/>
      <c r="AC2001" s="31"/>
    </row>
    <row r="2002" spans="1:29" s="24" customFormat="1" ht="30" customHeight="1" x14ac:dyDescent="0.2">
      <c r="A2002" s="139"/>
      <c r="B2002" s="140"/>
      <c r="C2002" s="139"/>
      <c r="D2002" s="139"/>
      <c r="E2002" s="141"/>
      <c r="F2002" s="141"/>
      <c r="G2002" s="141"/>
      <c r="H2002" s="141"/>
      <c r="I2002" s="141"/>
      <c r="J2002" s="65"/>
      <c r="K2002" s="142"/>
      <c r="L2002" s="142"/>
      <c r="M2002" s="142"/>
      <c r="N2002" s="139"/>
      <c r="O2002" s="139"/>
      <c r="P2002" s="139"/>
      <c r="Q2002" s="140"/>
      <c r="R2002" s="23"/>
      <c r="Y2002" s="31"/>
      <c r="Z2002" s="31"/>
      <c r="AC2002" s="31"/>
    </row>
    <row r="2003" spans="1:29" s="24" customFormat="1" ht="30" customHeight="1" x14ac:dyDescent="0.2">
      <c r="A2003" s="139"/>
      <c r="B2003" s="140"/>
      <c r="C2003" s="139"/>
      <c r="D2003" s="139"/>
      <c r="E2003" s="141"/>
      <c r="F2003" s="141"/>
      <c r="G2003" s="141"/>
      <c r="H2003" s="141"/>
      <c r="I2003" s="141"/>
      <c r="J2003" s="65"/>
      <c r="K2003" s="142"/>
      <c r="L2003" s="142"/>
      <c r="M2003" s="142"/>
      <c r="N2003" s="139"/>
      <c r="O2003" s="139"/>
      <c r="P2003" s="139"/>
      <c r="Q2003" s="140"/>
      <c r="R2003" s="23"/>
      <c r="Y2003" s="31"/>
      <c r="Z2003" s="31"/>
      <c r="AC2003" s="31"/>
    </row>
    <row r="2004" spans="1:29" s="24" customFormat="1" ht="30" customHeight="1" x14ac:dyDescent="0.2">
      <c r="A2004" s="139"/>
      <c r="B2004" s="140"/>
      <c r="C2004" s="139"/>
      <c r="D2004" s="139"/>
      <c r="E2004" s="141"/>
      <c r="F2004" s="141"/>
      <c r="G2004" s="141"/>
      <c r="H2004" s="141"/>
      <c r="I2004" s="141"/>
      <c r="J2004" s="65"/>
      <c r="K2004" s="142"/>
      <c r="L2004" s="142"/>
      <c r="M2004" s="142"/>
      <c r="N2004" s="139"/>
      <c r="O2004" s="139"/>
      <c r="P2004" s="139"/>
      <c r="Q2004" s="140"/>
      <c r="R2004" s="23"/>
      <c r="Y2004" s="31"/>
      <c r="Z2004" s="31"/>
      <c r="AC2004" s="31"/>
    </row>
    <row r="2005" spans="1:29" s="24" customFormat="1" ht="30" customHeight="1" x14ac:dyDescent="0.2">
      <c r="A2005" s="139"/>
      <c r="B2005" s="140"/>
      <c r="C2005" s="139"/>
      <c r="D2005" s="139"/>
      <c r="E2005" s="141"/>
      <c r="F2005" s="141"/>
      <c r="G2005" s="141"/>
      <c r="H2005" s="141"/>
      <c r="I2005" s="141"/>
      <c r="J2005" s="65"/>
      <c r="K2005" s="142"/>
      <c r="L2005" s="142"/>
      <c r="M2005" s="142"/>
      <c r="N2005" s="139"/>
      <c r="O2005" s="139"/>
      <c r="P2005" s="139"/>
      <c r="Q2005" s="140"/>
      <c r="R2005" s="23"/>
      <c r="Y2005" s="31"/>
      <c r="Z2005" s="31"/>
      <c r="AC2005" s="31"/>
    </row>
    <row r="2006" spans="1:29" s="24" customFormat="1" ht="30" customHeight="1" x14ac:dyDescent="0.2">
      <c r="A2006" s="139"/>
      <c r="B2006" s="140"/>
      <c r="C2006" s="139"/>
      <c r="D2006" s="139"/>
      <c r="E2006" s="141"/>
      <c r="F2006" s="141"/>
      <c r="G2006" s="141"/>
      <c r="H2006" s="141"/>
      <c r="I2006" s="141"/>
      <c r="J2006" s="65"/>
      <c r="K2006" s="142"/>
      <c r="L2006" s="142"/>
      <c r="M2006" s="142"/>
      <c r="N2006" s="139"/>
      <c r="O2006" s="139"/>
      <c r="P2006" s="139"/>
      <c r="Q2006" s="140"/>
      <c r="R2006" s="23"/>
      <c r="Y2006" s="31"/>
      <c r="Z2006" s="31"/>
      <c r="AC2006" s="31"/>
    </row>
    <row r="2007" spans="1:29" s="24" customFormat="1" ht="30" customHeight="1" x14ac:dyDescent="0.2">
      <c r="A2007" s="139"/>
      <c r="B2007" s="140"/>
      <c r="C2007" s="139"/>
      <c r="D2007" s="139"/>
      <c r="E2007" s="141"/>
      <c r="F2007" s="141"/>
      <c r="G2007" s="141"/>
      <c r="H2007" s="141"/>
      <c r="I2007" s="141"/>
      <c r="J2007" s="65"/>
      <c r="K2007" s="142"/>
      <c r="L2007" s="142"/>
      <c r="M2007" s="142"/>
      <c r="N2007" s="139"/>
      <c r="O2007" s="139"/>
      <c r="P2007" s="139"/>
      <c r="Q2007" s="140"/>
      <c r="R2007" s="23"/>
      <c r="Y2007" s="31"/>
      <c r="Z2007" s="31"/>
      <c r="AC2007" s="31"/>
    </row>
    <row r="2008" spans="1:29" s="24" customFormat="1" ht="30" customHeight="1" x14ac:dyDescent="0.2">
      <c r="A2008" s="139"/>
      <c r="B2008" s="140"/>
      <c r="C2008" s="139"/>
      <c r="D2008" s="139"/>
      <c r="E2008" s="141"/>
      <c r="F2008" s="141"/>
      <c r="G2008" s="141"/>
      <c r="H2008" s="141"/>
      <c r="I2008" s="141"/>
      <c r="J2008" s="65"/>
      <c r="K2008" s="142"/>
      <c r="L2008" s="142"/>
      <c r="M2008" s="142"/>
      <c r="N2008" s="139"/>
      <c r="O2008" s="139"/>
      <c r="P2008" s="139"/>
      <c r="Q2008" s="140"/>
      <c r="R2008" s="23"/>
      <c r="Y2008" s="31"/>
      <c r="Z2008" s="31"/>
      <c r="AC2008" s="31"/>
    </row>
    <row r="2009" spans="1:29" s="24" customFormat="1" ht="30" customHeight="1" x14ac:dyDescent="0.2">
      <c r="A2009" s="139"/>
      <c r="B2009" s="140"/>
      <c r="C2009" s="139"/>
      <c r="D2009" s="139"/>
      <c r="E2009" s="141"/>
      <c r="F2009" s="141"/>
      <c r="G2009" s="141"/>
      <c r="H2009" s="141"/>
      <c r="I2009" s="141"/>
      <c r="J2009" s="65"/>
      <c r="K2009" s="142"/>
      <c r="L2009" s="142"/>
      <c r="M2009" s="142"/>
      <c r="N2009" s="139"/>
      <c r="O2009" s="139"/>
      <c r="P2009" s="139"/>
      <c r="Q2009" s="140"/>
      <c r="R2009" s="23"/>
      <c r="Y2009" s="31"/>
      <c r="Z2009" s="31"/>
      <c r="AC2009" s="31"/>
    </row>
    <row r="2010" spans="1:29" s="24" customFormat="1" ht="30" customHeight="1" x14ac:dyDescent="0.2">
      <c r="A2010" s="139"/>
      <c r="B2010" s="140"/>
      <c r="C2010" s="139"/>
      <c r="D2010" s="139"/>
      <c r="E2010" s="141"/>
      <c r="F2010" s="141"/>
      <c r="G2010" s="141"/>
      <c r="H2010" s="141"/>
      <c r="I2010" s="141"/>
      <c r="J2010" s="65"/>
      <c r="K2010" s="142"/>
      <c r="L2010" s="142"/>
      <c r="M2010" s="142"/>
      <c r="N2010" s="139"/>
      <c r="O2010" s="139"/>
      <c r="P2010" s="139"/>
      <c r="Q2010" s="140"/>
      <c r="R2010" s="23"/>
      <c r="Y2010" s="31"/>
      <c r="Z2010" s="31"/>
      <c r="AC2010" s="31"/>
    </row>
    <row r="2011" spans="1:29" s="24" customFormat="1" ht="30" customHeight="1" x14ac:dyDescent="0.2">
      <c r="A2011" s="139"/>
      <c r="B2011" s="140"/>
      <c r="C2011" s="139"/>
      <c r="D2011" s="139"/>
      <c r="E2011" s="141"/>
      <c r="F2011" s="141"/>
      <c r="G2011" s="141"/>
      <c r="H2011" s="141"/>
      <c r="I2011" s="141"/>
      <c r="J2011" s="65"/>
      <c r="K2011" s="142"/>
      <c r="L2011" s="142"/>
      <c r="M2011" s="142"/>
      <c r="N2011" s="139"/>
      <c r="O2011" s="139"/>
      <c r="P2011" s="139"/>
      <c r="Q2011" s="140"/>
      <c r="R2011" s="23"/>
      <c r="Y2011" s="31"/>
      <c r="Z2011" s="31"/>
      <c r="AC2011" s="31"/>
    </row>
    <row r="2012" spans="1:29" s="24" customFormat="1" ht="30" customHeight="1" x14ac:dyDescent="0.2">
      <c r="A2012" s="139"/>
      <c r="B2012" s="140"/>
      <c r="C2012" s="139"/>
      <c r="D2012" s="139"/>
      <c r="E2012" s="141"/>
      <c r="F2012" s="141"/>
      <c r="G2012" s="141"/>
      <c r="H2012" s="141"/>
      <c r="I2012" s="141"/>
      <c r="J2012" s="65"/>
      <c r="K2012" s="142"/>
      <c r="L2012" s="142"/>
      <c r="M2012" s="142"/>
      <c r="N2012" s="139"/>
      <c r="O2012" s="139"/>
      <c r="P2012" s="139"/>
      <c r="Q2012" s="140"/>
      <c r="R2012" s="23"/>
      <c r="Y2012" s="31"/>
      <c r="Z2012" s="31"/>
      <c r="AC2012" s="31"/>
    </row>
    <row r="2013" spans="1:29" s="24" customFormat="1" ht="30" customHeight="1" x14ac:dyDescent="0.2">
      <c r="A2013" s="139"/>
      <c r="B2013" s="140"/>
      <c r="C2013" s="139"/>
      <c r="D2013" s="139"/>
      <c r="E2013" s="141"/>
      <c r="F2013" s="141"/>
      <c r="G2013" s="141"/>
      <c r="H2013" s="141"/>
      <c r="I2013" s="141"/>
      <c r="J2013" s="65"/>
      <c r="K2013" s="142"/>
      <c r="L2013" s="142"/>
      <c r="M2013" s="142"/>
      <c r="N2013" s="139"/>
      <c r="O2013" s="139"/>
      <c r="P2013" s="139"/>
      <c r="Q2013" s="140"/>
      <c r="R2013" s="23"/>
      <c r="Y2013" s="31"/>
      <c r="Z2013" s="31"/>
      <c r="AC2013" s="31"/>
    </row>
    <row r="2014" spans="1:29" s="24" customFormat="1" ht="30" customHeight="1" x14ac:dyDescent="0.2">
      <c r="A2014" s="139"/>
      <c r="B2014" s="140"/>
      <c r="C2014" s="139"/>
      <c r="D2014" s="139"/>
      <c r="E2014" s="141"/>
      <c r="F2014" s="141"/>
      <c r="G2014" s="141"/>
      <c r="H2014" s="141"/>
      <c r="I2014" s="141"/>
      <c r="J2014" s="65"/>
      <c r="K2014" s="142"/>
      <c r="L2014" s="142"/>
      <c r="M2014" s="142"/>
      <c r="N2014" s="139"/>
      <c r="O2014" s="139"/>
      <c r="P2014" s="139"/>
      <c r="Q2014" s="140"/>
      <c r="R2014" s="23"/>
      <c r="Y2014" s="31"/>
      <c r="Z2014" s="31"/>
      <c r="AC2014" s="31"/>
    </row>
    <row r="2015" spans="1:29" s="24" customFormat="1" ht="30" customHeight="1" x14ac:dyDescent="0.2">
      <c r="A2015" s="139"/>
      <c r="B2015" s="140"/>
      <c r="C2015" s="139"/>
      <c r="D2015" s="139"/>
      <c r="E2015" s="141"/>
      <c r="F2015" s="141"/>
      <c r="G2015" s="141"/>
      <c r="H2015" s="141"/>
      <c r="I2015" s="141"/>
      <c r="J2015" s="65"/>
      <c r="K2015" s="142"/>
      <c r="L2015" s="142"/>
      <c r="M2015" s="142"/>
      <c r="N2015" s="139"/>
      <c r="O2015" s="139"/>
      <c r="P2015" s="139"/>
      <c r="Q2015" s="140"/>
      <c r="R2015" s="23"/>
      <c r="Y2015" s="31"/>
      <c r="Z2015" s="31"/>
      <c r="AC2015" s="31"/>
    </row>
    <row r="2016" spans="1:29" s="24" customFormat="1" ht="30" customHeight="1" x14ac:dyDescent="0.2">
      <c r="A2016" s="139"/>
      <c r="B2016" s="140"/>
      <c r="C2016" s="139"/>
      <c r="D2016" s="139"/>
      <c r="E2016" s="141"/>
      <c r="F2016" s="141"/>
      <c r="G2016" s="141"/>
      <c r="H2016" s="141"/>
      <c r="I2016" s="141"/>
      <c r="J2016" s="65"/>
      <c r="K2016" s="142"/>
      <c r="L2016" s="142"/>
      <c r="M2016" s="142"/>
      <c r="N2016" s="139"/>
      <c r="O2016" s="139"/>
      <c r="P2016" s="139"/>
      <c r="Q2016" s="140"/>
      <c r="R2016" s="23"/>
      <c r="Y2016" s="31"/>
      <c r="Z2016" s="31"/>
      <c r="AC2016" s="31"/>
    </row>
    <row r="2017" spans="1:29" s="24" customFormat="1" ht="30" customHeight="1" x14ac:dyDescent="0.2">
      <c r="A2017" s="139"/>
      <c r="B2017" s="140"/>
      <c r="C2017" s="139"/>
      <c r="D2017" s="139"/>
      <c r="E2017" s="141"/>
      <c r="F2017" s="141"/>
      <c r="G2017" s="141"/>
      <c r="H2017" s="141"/>
      <c r="I2017" s="141"/>
      <c r="J2017" s="65"/>
      <c r="K2017" s="142"/>
      <c r="L2017" s="142"/>
      <c r="M2017" s="142"/>
      <c r="N2017" s="139"/>
      <c r="O2017" s="139"/>
      <c r="P2017" s="139"/>
      <c r="Q2017" s="140"/>
      <c r="R2017" s="23"/>
      <c r="Y2017" s="31"/>
      <c r="Z2017" s="31"/>
      <c r="AC2017" s="31"/>
    </row>
    <row r="2018" spans="1:29" s="24" customFormat="1" ht="30" customHeight="1" x14ac:dyDescent="0.2">
      <c r="A2018" s="139"/>
      <c r="B2018" s="140"/>
      <c r="C2018" s="139"/>
      <c r="D2018" s="139"/>
      <c r="E2018" s="141"/>
      <c r="F2018" s="141"/>
      <c r="G2018" s="141"/>
      <c r="H2018" s="141"/>
      <c r="I2018" s="141"/>
      <c r="J2018" s="65"/>
      <c r="K2018" s="142"/>
      <c r="L2018" s="142"/>
      <c r="M2018" s="142"/>
      <c r="N2018" s="139"/>
      <c r="O2018" s="139"/>
      <c r="P2018" s="139"/>
      <c r="Q2018" s="140"/>
      <c r="R2018" s="23"/>
      <c r="Y2018" s="31"/>
      <c r="Z2018" s="31"/>
      <c r="AC2018" s="31"/>
    </row>
    <row r="2019" spans="1:29" s="24" customFormat="1" ht="30" customHeight="1" x14ac:dyDescent="0.2">
      <c r="A2019" s="139"/>
      <c r="B2019" s="140"/>
      <c r="C2019" s="139"/>
      <c r="D2019" s="139"/>
      <c r="E2019" s="141"/>
      <c r="F2019" s="141"/>
      <c r="G2019" s="141"/>
      <c r="H2019" s="141"/>
      <c r="I2019" s="141"/>
      <c r="J2019" s="65"/>
      <c r="K2019" s="142"/>
      <c r="L2019" s="142"/>
      <c r="M2019" s="142"/>
      <c r="N2019" s="139"/>
      <c r="O2019" s="139"/>
      <c r="P2019" s="139"/>
      <c r="Q2019" s="140"/>
      <c r="R2019" s="23"/>
      <c r="Y2019" s="31"/>
      <c r="Z2019" s="31"/>
      <c r="AC2019" s="31"/>
    </row>
    <row r="2020" spans="1:29" s="24" customFormat="1" ht="30" customHeight="1" x14ac:dyDescent="0.2">
      <c r="A2020" s="139"/>
      <c r="B2020" s="140"/>
      <c r="C2020" s="139"/>
      <c r="D2020" s="139"/>
      <c r="E2020" s="141"/>
      <c r="F2020" s="141"/>
      <c r="G2020" s="141"/>
      <c r="H2020" s="141"/>
      <c r="I2020" s="141"/>
      <c r="J2020" s="65"/>
      <c r="K2020" s="142"/>
      <c r="L2020" s="142"/>
      <c r="M2020" s="142"/>
      <c r="N2020" s="139"/>
      <c r="O2020" s="139"/>
      <c r="P2020" s="139"/>
      <c r="Q2020" s="140"/>
      <c r="R2020" s="23"/>
      <c r="Y2020" s="31"/>
      <c r="Z2020" s="31"/>
      <c r="AC2020" s="31"/>
    </row>
    <row r="2021" spans="1:29" s="24" customFormat="1" ht="30" customHeight="1" x14ac:dyDescent="0.2">
      <c r="A2021" s="139"/>
      <c r="B2021" s="140"/>
      <c r="C2021" s="139"/>
      <c r="D2021" s="139"/>
      <c r="E2021" s="141"/>
      <c r="F2021" s="141"/>
      <c r="G2021" s="141"/>
      <c r="H2021" s="141"/>
      <c r="I2021" s="141"/>
      <c r="J2021" s="65"/>
      <c r="K2021" s="142"/>
      <c r="L2021" s="142"/>
      <c r="M2021" s="142"/>
      <c r="N2021" s="139"/>
      <c r="O2021" s="139"/>
      <c r="P2021" s="139"/>
      <c r="Q2021" s="140"/>
      <c r="R2021" s="23"/>
      <c r="Y2021" s="31"/>
      <c r="Z2021" s="31"/>
      <c r="AC2021" s="31"/>
    </row>
    <row r="2022" spans="1:29" s="24" customFormat="1" ht="30" customHeight="1" x14ac:dyDescent="0.2">
      <c r="A2022" s="139"/>
      <c r="B2022" s="140"/>
      <c r="C2022" s="139"/>
      <c r="D2022" s="139"/>
      <c r="E2022" s="141"/>
      <c r="F2022" s="141"/>
      <c r="G2022" s="141"/>
      <c r="H2022" s="141"/>
      <c r="I2022" s="141"/>
      <c r="J2022" s="65"/>
      <c r="K2022" s="142"/>
      <c r="L2022" s="142"/>
      <c r="M2022" s="142"/>
      <c r="N2022" s="139"/>
      <c r="O2022" s="139"/>
      <c r="P2022" s="139"/>
      <c r="Q2022" s="140"/>
      <c r="R2022" s="23"/>
      <c r="Y2022" s="31"/>
      <c r="Z2022" s="31"/>
      <c r="AC2022" s="31"/>
    </row>
    <row r="2023" spans="1:29" s="24" customFormat="1" ht="30" customHeight="1" x14ac:dyDescent="0.2">
      <c r="A2023" s="139"/>
      <c r="B2023" s="140"/>
      <c r="C2023" s="139"/>
      <c r="D2023" s="139"/>
      <c r="E2023" s="141"/>
      <c r="F2023" s="141"/>
      <c r="G2023" s="141"/>
      <c r="H2023" s="141"/>
      <c r="I2023" s="141"/>
      <c r="J2023" s="65"/>
      <c r="K2023" s="142"/>
      <c r="L2023" s="142"/>
      <c r="M2023" s="142"/>
      <c r="N2023" s="139"/>
      <c r="O2023" s="139"/>
      <c r="P2023" s="139"/>
      <c r="Q2023" s="140"/>
      <c r="R2023" s="23"/>
      <c r="Y2023" s="31"/>
      <c r="Z2023" s="31"/>
      <c r="AC2023" s="31"/>
    </row>
    <row r="2024" spans="1:29" s="24" customFormat="1" ht="30" customHeight="1" x14ac:dyDescent="0.2">
      <c r="A2024" s="139"/>
      <c r="B2024" s="140"/>
      <c r="C2024" s="139"/>
      <c r="D2024" s="139"/>
      <c r="E2024" s="141"/>
      <c r="F2024" s="141"/>
      <c r="G2024" s="141"/>
      <c r="H2024" s="141"/>
      <c r="I2024" s="141"/>
      <c r="J2024" s="65"/>
      <c r="K2024" s="142"/>
      <c r="L2024" s="142"/>
      <c r="M2024" s="142"/>
      <c r="N2024" s="139"/>
      <c r="O2024" s="139"/>
      <c r="P2024" s="139"/>
      <c r="Q2024" s="140"/>
      <c r="R2024" s="23"/>
      <c r="Y2024" s="31"/>
      <c r="Z2024" s="31"/>
      <c r="AC2024" s="31"/>
    </row>
    <row r="2025" spans="1:29" s="24" customFormat="1" ht="30" customHeight="1" x14ac:dyDescent="0.2">
      <c r="A2025" s="139"/>
      <c r="B2025" s="140"/>
      <c r="C2025" s="139"/>
      <c r="D2025" s="139"/>
      <c r="E2025" s="141"/>
      <c r="F2025" s="141"/>
      <c r="G2025" s="141"/>
      <c r="H2025" s="141"/>
      <c r="I2025" s="141"/>
      <c r="J2025" s="65"/>
      <c r="K2025" s="142"/>
      <c r="L2025" s="142"/>
      <c r="M2025" s="142"/>
      <c r="N2025" s="139"/>
      <c r="O2025" s="139"/>
      <c r="P2025" s="139"/>
      <c r="Q2025" s="140"/>
      <c r="R2025" s="23"/>
      <c r="Y2025" s="31"/>
      <c r="Z2025" s="31"/>
      <c r="AC2025" s="31"/>
    </row>
    <row r="2026" spans="1:29" s="24" customFormat="1" ht="30" customHeight="1" x14ac:dyDescent="0.2">
      <c r="A2026" s="139"/>
      <c r="B2026" s="140"/>
      <c r="C2026" s="139"/>
      <c r="D2026" s="139"/>
      <c r="E2026" s="141"/>
      <c r="F2026" s="141"/>
      <c r="G2026" s="141"/>
      <c r="H2026" s="141"/>
      <c r="I2026" s="141"/>
      <c r="J2026" s="65"/>
      <c r="K2026" s="142"/>
      <c r="L2026" s="142"/>
      <c r="M2026" s="142"/>
      <c r="N2026" s="139"/>
      <c r="O2026" s="139"/>
      <c r="P2026" s="139"/>
      <c r="Q2026" s="140"/>
      <c r="R2026" s="23"/>
      <c r="Y2026" s="31"/>
      <c r="Z2026" s="31"/>
      <c r="AC2026" s="31"/>
    </row>
    <row r="2027" spans="1:29" s="24" customFormat="1" ht="30" customHeight="1" x14ac:dyDescent="0.2">
      <c r="A2027" s="139"/>
      <c r="B2027" s="140"/>
      <c r="C2027" s="139"/>
      <c r="D2027" s="139"/>
      <c r="E2027" s="141"/>
      <c r="F2027" s="141"/>
      <c r="G2027" s="141"/>
      <c r="H2027" s="141"/>
      <c r="I2027" s="141"/>
      <c r="J2027" s="65"/>
      <c r="K2027" s="142"/>
      <c r="L2027" s="142"/>
      <c r="M2027" s="142"/>
      <c r="N2027" s="139"/>
      <c r="O2027" s="139"/>
      <c r="P2027" s="139"/>
      <c r="Q2027" s="140"/>
      <c r="R2027" s="23"/>
      <c r="Y2027" s="31"/>
      <c r="Z2027" s="31"/>
      <c r="AC2027" s="31"/>
    </row>
    <row r="2028" spans="1:29" s="24" customFormat="1" ht="30" customHeight="1" x14ac:dyDescent="0.2">
      <c r="A2028" s="139"/>
      <c r="B2028" s="140"/>
      <c r="C2028" s="139"/>
      <c r="D2028" s="139"/>
      <c r="E2028" s="141"/>
      <c r="F2028" s="141"/>
      <c r="G2028" s="141"/>
      <c r="H2028" s="141"/>
      <c r="I2028" s="141"/>
      <c r="J2028" s="65"/>
      <c r="K2028" s="142"/>
      <c r="L2028" s="142"/>
      <c r="M2028" s="142"/>
      <c r="N2028" s="139"/>
      <c r="O2028" s="139"/>
      <c r="P2028" s="139"/>
      <c r="Q2028" s="140"/>
      <c r="R2028" s="23"/>
      <c r="Y2028" s="31"/>
      <c r="Z2028" s="31"/>
      <c r="AC2028" s="31"/>
    </row>
    <row r="2029" spans="1:29" s="24" customFormat="1" ht="30" customHeight="1" x14ac:dyDescent="0.2">
      <c r="A2029" s="139"/>
      <c r="B2029" s="140"/>
      <c r="C2029" s="139"/>
      <c r="D2029" s="139"/>
      <c r="E2029" s="141"/>
      <c r="F2029" s="141"/>
      <c r="G2029" s="141"/>
      <c r="H2029" s="141"/>
      <c r="I2029" s="141"/>
      <c r="J2029" s="65"/>
      <c r="K2029" s="142"/>
      <c r="L2029" s="142"/>
      <c r="M2029" s="142"/>
      <c r="N2029" s="139"/>
      <c r="O2029" s="139"/>
      <c r="P2029" s="139"/>
      <c r="Q2029" s="140"/>
      <c r="R2029" s="23"/>
      <c r="Y2029" s="31"/>
      <c r="Z2029" s="31"/>
      <c r="AC2029" s="31"/>
    </row>
    <row r="2030" spans="1:29" s="24" customFormat="1" ht="30" customHeight="1" x14ac:dyDescent="0.2">
      <c r="A2030" s="139"/>
      <c r="B2030" s="140"/>
      <c r="C2030" s="139"/>
      <c r="D2030" s="139"/>
      <c r="E2030" s="141"/>
      <c r="F2030" s="141"/>
      <c r="G2030" s="141"/>
      <c r="H2030" s="141"/>
      <c r="I2030" s="141"/>
      <c r="J2030" s="65"/>
      <c r="K2030" s="142"/>
      <c r="L2030" s="142"/>
      <c r="M2030" s="142"/>
      <c r="N2030" s="139"/>
      <c r="O2030" s="139"/>
      <c r="P2030" s="139"/>
      <c r="Q2030" s="140"/>
      <c r="R2030" s="23"/>
      <c r="Y2030" s="31"/>
      <c r="Z2030" s="31"/>
      <c r="AC2030" s="31"/>
    </row>
    <row r="2031" spans="1:29" s="24" customFormat="1" ht="30" customHeight="1" x14ac:dyDescent="0.2">
      <c r="A2031" s="139"/>
      <c r="B2031" s="140"/>
      <c r="C2031" s="139"/>
      <c r="D2031" s="139"/>
      <c r="E2031" s="141"/>
      <c r="F2031" s="141"/>
      <c r="G2031" s="141"/>
      <c r="H2031" s="141"/>
      <c r="I2031" s="141"/>
      <c r="J2031" s="65"/>
      <c r="K2031" s="142"/>
      <c r="L2031" s="142"/>
      <c r="M2031" s="142"/>
      <c r="N2031" s="139"/>
      <c r="O2031" s="139"/>
      <c r="P2031" s="139"/>
      <c r="Q2031" s="140"/>
      <c r="R2031" s="23"/>
      <c r="Y2031" s="31"/>
      <c r="Z2031" s="31"/>
      <c r="AC2031" s="31"/>
    </row>
    <row r="2032" spans="1:29" s="24" customFormat="1" ht="30" customHeight="1" x14ac:dyDescent="0.2">
      <c r="A2032" s="139"/>
      <c r="B2032" s="140"/>
      <c r="C2032" s="139"/>
      <c r="D2032" s="139"/>
      <c r="E2032" s="141"/>
      <c r="F2032" s="141"/>
      <c r="G2032" s="141"/>
      <c r="H2032" s="141"/>
      <c r="I2032" s="141"/>
      <c r="J2032" s="65"/>
      <c r="K2032" s="142"/>
      <c r="L2032" s="142"/>
      <c r="M2032" s="142"/>
      <c r="N2032" s="139"/>
      <c r="O2032" s="139"/>
      <c r="P2032" s="139"/>
      <c r="Q2032" s="140"/>
      <c r="R2032" s="23"/>
      <c r="Y2032" s="31"/>
      <c r="Z2032" s="31"/>
      <c r="AC2032" s="31"/>
    </row>
    <row r="2033" spans="1:29" s="24" customFormat="1" ht="30" customHeight="1" x14ac:dyDescent="0.2">
      <c r="A2033" s="139"/>
      <c r="B2033" s="140"/>
      <c r="C2033" s="139"/>
      <c r="D2033" s="139"/>
      <c r="E2033" s="141"/>
      <c r="F2033" s="141"/>
      <c r="G2033" s="141"/>
      <c r="H2033" s="141"/>
      <c r="I2033" s="141"/>
      <c r="J2033" s="65"/>
      <c r="K2033" s="142"/>
      <c r="L2033" s="142"/>
      <c r="M2033" s="142"/>
      <c r="N2033" s="139"/>
      <c r="O2033" s="139"/>
      <c r="P2033" s="139"/>
      <c r="Q2033" s="140"/>
      <c r="R2033" s="23"/>
      <c r="Y2033" s="31"/>
      <c r="Z2033" s="31"/>
      <c r="AC2033" s="31"/>
    </row>
    <row r="2034" spans="1:29" s="24" customFormat="1" ht="30" customHeight="1" x14ac:dyDescent="0.2">
      <c r="A2034" s="139"/>
      <c r="B2034" s="140"/>
      <c r="C2034" s="139"/>
      <c r="D2034" s="139"/>
      <c r="E2034" s="141"/>
      <c r="F2034" s="141"/>
      <c r="G2034" s="141"/>
      <c r="H2034" s="141"/>
      <c r="I2034" s="141"/>
      <c r="J2034" s="65"/>
      <c r="K2034" s="142"/>
      <c r="L2034" s="142"/>
      <c r="M2034" s="142"/>
      <c r="N2034" s="139"/>
      <c r="O2034" s="139"/>
      <c r="P2034" s="139"/>
      <c r="Q2034" s="140"/>
      <c r="R2034" s="23"/>
      <c r="Y2034" s="31"/>
      <c r="Z2034" s="31"/>
      <c r="AC2034" s="31"/>
    </row>
    <row r="2035" spans="1:29" s="24" customFormat="1" ht="30" customHeight="1" x14ac:dyDescent="0.2">
      <c r="A2035" s="139"/>
      <c r="B2035" s="140"/>
      <c r="C2035" s="139"/>
      <c r="D2035" s="139"/>
      <c r="E2035" s="141"/>
      <c r="F2035" s="141"/>
      <c r="G2035" s="141"/>
      <c r="H2035" s="141"/>
      <c r="I2035" s="141"/>
      <c r="J2035" s="65"/>
      <c r="K2035" s="142"/>
      <c r="L2035" s="142"/>
      <c r="M2035" s="142"/>
      <c r="N2035" s="139"/>
      <c r="O2035" s="139"/>
      <c r="P2035" s="139"/>
      <c r="Q2035" s="140"/>
      <c r="R2035" s="23"/>
      <c r="Y2035" s="31"/>
      <c r="Z2035" s="31"/>
      <c r="AC2035" s="31"/>
    </row>
    <row r="2036" spans="1:29" s="24" customFormat="1" ht="30" customHeight="1" x14ac:dyDescent="0.2">
      <c r="A2036" s="139"/>
      <c r="B2036" s="140"/>
      <c r="C2036" s="139"/>
      <c r="D2036" s="139"/>
      <c r="E2036" s="141"/>
      <c r="F2036" s="141"/>
      <c r="G2036" s="141"/>
      <c r="H2036" s="141"/>
      <c r="I2036" s="141"/>
      <c r="J2036" s="65"/>
      <c r="K2036" s="142"/>
      <c r="L2036" s="142"/>
      <c r="M2036" s="142"/>
      <c r="N2036" s="139"/>
      <c r="O2036" s="139"/>
      <c r="P2036" s="139"/>
      <c r="Q2036" s="140"/>
      <c r="R2036" s="23"/>
      <c r="Y2036" s="31"/>
      <c r="Z2036" s="31"/>
      <c r="AC2036" s="31"/>
    </row>
    <row r="2037" spans="1:29" s="24" customFormat="1" ht="30" customHeight="1" x14ac:dyDescent="0.2">
      <c r="A2037" s="139"/>
      <c r="B2037" s="140"/>
      <c r="C2037" s="139"/>
      <c r="D2037" s="139"/>
      <c r="E2037" s="141"/>
      <c r="F2037" s="141"/>
      <c r="G2037" s="141"/>
      <c r="H2037" s="141"/>
      <c r="I2037" s="141"/>
      <c r="J2037" s="65"/>
      <c r="K2037" s="142"/>
      <c r="L2037" s="142"/>
      <c r="M2037" s="142"/>
      <c r="N2037" s="139"/>
      <c r="O2037" s="139"/>
      <c r="P2037" s="139"/>
      <c r="Q2037" s="140"/>
      <c r="R2037" s="23"/>
      <c r="Y2037" s="31"/>
      <c r="Z2037" s="31"/>
      <c r="AC2037" s="31"/>
    </row>
    <row r="2038" spans="1:29" s="24" customFormat="1" ht="30" customHeight="1" x14ac:dyDescent="0.2">
      <c r="A2038" s="139"/>
      <c r="B2038" s="140"/>
      <c r="C2038" s="139"/>
      <c r="D2038" s="139"/>
      <c r="E2038" s="141"/>
      <c r="F2038" s="141"/>
      <c r="G2038" s="141"/>
      <c r="H2038" s="141"/>
      <c r="I2038" s="141"/>
      <c r="J2038" s="65"/>
      <c r="K2038" s="142"/>
      <c r="L2038" s="142"/>
      <c r="M2038" s="142"/>
      <c r="N2038" s="139"/>
      <c r="O2038" s="139"/>
      <c r="P2038" s="139"/>
      <c r="Q2038" s="140"/>
      <c r="R2038" s="23"/>
      <c r="Y2038" s="31"/>
      <c r="Z2038" s="31"/>
      <c r="AC2038" s="31"/>
    </row>
    <row r="2039" spans="1:29" s="24" customFormat="1" ht="30" customHeight="1" x14ac:dyDescent="0.2">
      <c r="A2039" s="139"/>
      <c r="B2039" s="140"/>
      <c r="C2039" s="139"/>
      <c r="D2039" s="139"/>
      <c r="E2039" s="141"/>
      <c r="F2039" s="141"/>
      <c r="G2039" s="141"/>
      <c r="H2039" s="141"/>
      <c r="I2039" s="141"/>
      <c r="J2039" s="65"/>
      <c r="K2039" s="142"/>
      <c r="L2039" s="142"/>
      <c r="M2039" s="142"/>
      <c r="N2039" s="139"/>
      <c r="O2039" s="139"/>
      <c r="P2039" s="139"/>
      <c r="Q2039" s="140"/>
      <c r="R2039" s="23"/>
      <c r="Y2039" s="31"/>
      <c r="Z2039" s="31"/>
      <c r="AC2039" s="31"/>
    </row>
    <row r="2040" spans="1:29" s="24" customFormat="1" ht="30" customHeight="1" x14ac:dyDescent="0.2">
      <c r="A2040" s="139"/>
      <c r="B2040" s="140"/>
      <c r="C2040" s="139"/>
      <c r="D2040" s="139"/>
      <c r="E2040" s="141"/>
      <c r="F2040" s="141"/>
      <c r="G2040" s="141"/>
      <c r="H2040" s="141"/>
      <c r="I2040" s="141"/>
      <c r="J2040" s="65"/>
      <c r="K2040" s="142"/>
      <c r="L2040" s="142"/>
      <c r="M2040" s="142"/>
      <c r="N2040" s="139"/>
      <c r="O2040" s="139"/>
      <c r="P2040" s="139"/>
      <c r="Q2040" s="140"/>
      <c r="R2040" s="23"/>
      <c r="Y2040" s="31"/>
      <c r="Z2040" s="31"/>
      <c r="AC2040" s="31"/>
    </row>
    <row r="2041" spans="1:29" s="24" customFormat="1" ht="30" customHeight="1" x14ac:dyDescent="0.2">
      <c r="A2041" s="139"/>
      <c r="B2041" s="140"/>
      <c r="C2041" s="139"/>
      <c r="D2041" s="139"/>
      <c r="E2041" s="141"/>
      <c r="F2041" s="141"/>
      <c r="G2041" s="141"/>
      <c r="H2041" s="141"/>
      <c r="I2041" s="141"/>
      <c r="J2041" s="65"/>
      <c r="K2041" s="142"/>
      <c r="L2041" s="142"/>
      <c r="M2041" s="142"/>
      <c r="N2041" s="139"/>
      <c r="O2041" s="139"/>
      <c r="P2041" s="139"/>
      <c r="Q2041" s="140"/>
      <c r="R2041" s="23"/>
      <c r="Y2041" s="31"/>
      <c r="Z2041" s="31"/>
      <c r="AC2041" s="31"/>
    </row>
    <row r="2042" spans="1:29" s="24" customFormat="1" ht="30" customHeight="1" x14ac:dyDescent="0.2">
      <c r="A2042" s="139"/>
      <c r="B2042" s="140"/>
      <c r="C2042" s="139"/>
      <c r="D2042" s="139"/>
      <c r="E2042" s="141"/>
      <c r="F2042" s="141"/>
      <c r="G2042" s="141"/>
      <c r="H2042" s="141"/>
      <c r="I2042" s="141"/>
      <c r="J2042" s="65"/>
      <c r="K2042" s="142"/>
      <c r="L2042" s="142"/>
      <c r="M2042" s="142"/>
      <c r="N2042" s="139"/>
      <c r="O2042" s="139"/>
      <c r="P2042" s="139"/>
      <c r="Q2042" s="140"/>
      <c r="R2042" s="23"/>
      <c r="Y2042" s="31"/>
      <c r="Z2042" s="31"/>
      <c r="AC2042" s="31"/>
    </row>
    <row r="2043" spans="1:29" s="24" customFormat="1" ht="30" customHeight="1" x14ac:dyDescent="0.2">
      <c r="A2043" s="139"/>
      <c r="B2043" s="140"/>
      <c r="C2043" s="139"/>
      <c r="D2043" s="139"/>
      <c r="E2043" s="141"/>
      <c r="F2043" s="141"/>
      <c r="G2043" s="141"/>
      <c r="H2043" s="141"/>
      <c r="I2043" s="141"/>
      <c r="J2043" s="65"/>
      <c r="K2043" s="142"/>
      <c r="L2043" s="142"/>
      <c r="M2043" s="142"/>
      <c r="N2043" s="139"/>
      <c r="O2043" s="139"/>
      <c r="P2043" s="139"/>
      <c r="Q2043" s="140"/>
      <c r="R2043" s="23"/>
      <c r="Y2043" s="31"/>
      <c r="Z2043" s="31"/>
      <c r="AC2043" s="31"/>
    </row>
    <row r="2044" spans="1:29" s="24" customFormat="1" ht="30" customHeight="1" x14ac:dyDescent="0.2">
      <c r="A2044" s="139"/>
      <c r="B2044" s="140"/>
      <c r="C2044" s="139"/>
      <c r="D2044" s="139"/>
      <c r="E2044" s="141"/>
      <c r="F2044" s="141"/>
      <c r="G2044" s="141"/>
      <c r="H2044" s="141"/>
      <c r="I2044" s="141"/>
      <c r="J2044" s="65"/>
      <c r="K2044" s="142"/>
      <c r="L2044" s="142"/>
      <c r="M2044" s="142"/>
      <c r="N2044" s="139"/>
      <c r="O2044" s="139"/>
      <c r="P2044" s="139"/>
      <c r="Q2044" s="140"/>
      <c r="R2044" s="23"/>
      <c r="Y2044" s="31"/>
      <c r="Z2044" s="31"/>
      <c r="AC2044" s="31"/>
    </row>
    <row r="2045" spans="1:29" s="24" customFormat="1" ht="30" customHeight="1" x14ac:dyDescent="0.2">
      <c r="A2045" s="139"/>
      <c r="B2045" s="140"/>
      <c r="C2045" s="139"/>
      <c r="D2045" s="139"/>
      <c r="E2045" s="141"/>
      <c r="F2045" s="141"/>
      <c r="G2045" s="141"/>
      <c r="H2045" s="141"/>
      <c r="I2045" s="141"/>
      <c r="J2045" s="65"/>
      <c r="K2045" s="142"/>
      <c r="L2045" s="142"/>
      <c r="M2045" s="142"/>
      <c r="N2045" s="139"/>
      <c r="O2045" s="139"/>
      <c r="P2045" s="139"/>
      <c r="Q2045" s="140"/>
      <c r="R2045" s="23"/>
      <c r="Y2045" s="31"/>
      <c r="Z2045" s="31"/>
      <c r="AC2045" s="31"/>
    </row>
    <row r="2046" spans="1:29" s="24" customFormat="1" ht="30" customHeight="1" x14ac:dyDescent="0.2">
      <c r="A2046" s="139"/>
      <c r="B2046" s="140"/>
      <c r="C2046" s="139"/>
      <c r="D2046" s="139"/>
      <c r="E2046" s="141"/>
      <c r="F2046" s="141"/>
      <c r="G2046" s="141"/>
      <c r="H2046" s="141"/>
      <c r="I2046" s="141"/>
      <c r="J2046" s="65"/>
      <c r="K2046" s="142"/>
      <c r="L2046" s="142"/>
      <c r="M2046" s="142"/>
      <c r="N2046" s="139"/>
      <c r="O2046" s="139"/>
      <c r="P2046" s="139"/>
      <c r="Q2046" s="140"/>
      <c r="R2046" s="23"/>
      <c r="Y2046" s="31"/>
      <c r="Z2046" s="31"/>
      <c r="AC2046" s="31"/>
    </row>
    <row r="2047" spans="1:29" s="24" customFormat="1" ht="30" customHeight="1" x14ac:dyDescent="0.2">
      <c r="A2047" s="139"/>
      <c r="B2047" s="140"/>
      <c r="C2047" s="139"/>
      <c r="D2047" s="139"/>
      <c r="E2047" s="141"/>
      <c r="F2047" s="141"/>
      <c r="G2047" s="141"/>
      <c r="H2047" s="141"/>
      <c r="I2047" s="141"/>
      <c r="J2047" s="65"/>
      <c r="K2047" s="142"/>
      <c r="L2047" s="142"/>
      <c r="M2047" s="142"/>
      <c r="N2047" s="139"/>
      <c r="O2047" s="139"/>
      <c r="P2047" s="139"/>
      <c r="Q2047" s="140"/>
      <c r="R2047" s="23"/>
      <c r="Y2047" s="31"/>
      <c r="Z2047" s="31"/>
      <c r="AC2047" s="31"/>
    </row>
    <row r="2048" spans="1:29" s="24" customFormat="1" ht="30" customHeight="1" x14ac:dyDescent="0.2">
      <c r="A2048" s="139"/>
      <c r="B2048" s="140"/>
      <c r="C2048" s="139"/>
      <c r="D2048" s="139"/>
      <c r="E2048" s="141"/>
      <c r="F2048" s="141"/>
      <c r="G2048" s="141"/>
      <c r="H2048" s="141"/>
      <c r="I2048" s="141"/>
      <c r="J2048" s="65"/>
      <c r="K2048" s="142"/>
      <c r="L2048" s="142"/>
      <c r="M2048" s="142"/>
      <c r="N2048" s="139"/>
      <c r="O2048" s="139"/>
      <c r="P2048" s="139"/>
      <c r="Q2048" s="140"/>
      <c r="R2048" s="23"/>
      <c r="Y2048" s="31"/>
      <c r="Z2048" s="31"/>
      <c r="AC2048" s="31"/>
    </row>
    <row r="2049" spans="1:29" s="24" customFormat="1" ht="30" customHeight="1" x14ac:dyDescent="0.2">
      <c r="A2049" s="139"/>
      <c r="B2049" s="140"/>
      <c r="C2049" s="139"/>
      <c r="D2049" s="139"/>
      <c r="E2049" s="141"/>
      <c r="F2049" s="141"/>
      <c r="G2049" s="141"/>
      <c r="H2049" s="141"/>
      <c r="I2049" s="141"/>
      <c r="J2049" s="65"/>
      <c r="K2049" s="142"/>
      <c r="L2049" s="142"/>
      <c r="M2049" s="142"/>
      <c r="N2049" s="139"/>
      <c r="O2049" s="139"/>
      <c r="P2049" s="139"/>
      <c r="Q2049" s="140"/>
      <c r="R2049" s="23"/>
      <c r="Y2049" s="31"/>
      <c r="Z2049" s="31"/>
      <c r="AC2049" s="31"/>
    </row>
    <row r="2050" spans="1:29" s="24" customFormat="1" ht="30" customHeight="1" x14ac:dyDescent="0.2">
      <c r="A2050" s="139"/>
      <c r="B2050" s="140"/>
      <c r="C2050" s="139"/>
      <c r="D2050" s="139"/>
      <c r="E2050" s="141"/>
      <c r="F2050" s="141"/>
      <c r="G2050" s="141"/>
      <c r="H2050" s="141"/>
      <c r="I2050" s="141"/>
      <c r="J2050" s="65"/>
      <c r="K2050" s="142"/>
      <c r="L2050" s="142"/>
      <c r="M2050" s="142"/>
      <c r="N2050" s="139"/>
      <c r="O2050" s="139"/>
      <c r="P2050" s="139"/>
      <c r="Q2050" s="140"/>
      <c r="R2050" s="23"/>
      <c r="Y2050" s="31"/>
      <c r="Z2050" s="31"/>
      <c r="AC2050" s="31"/>
    </row>
    <row r="2051" spans="1:29" s="24" customFormat="1" ht="30" customHeight="1" x14ac:dyDescent="0.2">
      <c r="A2051" s="139"/>
      <c r="B2051" s="140"/>
      <c r="C2051" s="139"/>
      <c r="D2051" s="139"/>
      <c r="E2051" s="141"/>
      <c r="F2051" s="141"/>
      <c r="G2051" s="141"/>
      <c r="H2051" s="141"/>
      <c r="I2051" s="141"/>
      <c r="J2051" s="65"/>
      <c r="K2051" s="142"/>
      <c r="L2051" s="142"/>
      <c r="M2051" s="142"/>
      <c r="N2051" s="139"/>
      <c r="O2051" s="139"/>
      <c r="P2051" s="139"/>
      <c r="Q2051" s="140"/>
      <c r="R2051" s="23"/>
      <c r="Y2051" s="31"/>
      <c r="Z2051" s="31"/>
      <c r="AC2051" s="31"/>
    </row>
    <row r="2052" spans="1:29" s="24" customFormat="1" ht="30" customHeight="1" x14ac:dyDescent="0.2">
      <c r="A2052" s="139"/>
      <c r="B2052" s="140"/>
      <c r="C2052" s="139"/>
      <c r="D2052" s="139"/>
      <c r="E2052" s="141"/>
      <c r="F2052" s="141"/>
      <c r="G2052" s="141"/>
      <c r="H2052" s="141"/>
      <c r="I2052" s="141"/>
      <c r="J2052" s="65"/>
      <c r="K2052" s="142"/>
      <c r="L2052" s="142"/>
      <c r="M2052" s="142"/>
      <c r="N2052" s="139"/>
      <c r="O2052" s="139"/>
      <c r="P2052" s="139"/>
      <c r="Q2052" s="140"/>
      <c r="R2052" s="23"/>
      <c r="Y2052" s="31"/>
      <c r="Z2052" s="31"/>
      <c r="AC2052" s="31"/>
    </row>
    <row r="2053" spans="1:29" s="24" customFormat="1" ht="30" customHeight="1" x14ac:dyDescent="0.2">
      <c r="A2053" s="139"/>
      <c r="B2053" s="140"/>
      <c r="C2053" s="139"/>
      <c r="D2053" s="139"/>
      <c r="E2053" s="141"/>
      <c r="F2053" s="141"/>
      <c r="G2053" s="141"/>
      <c r="H2053" s="141"/>
      <c r="I2053" s="141"/>
      <c r="J2053" s="65"/>
      <c r="K2053" s="142"/>
      <c r="L2053" s="142"/>
      <c r="M2053" s="142"/>
      <c r="N2053" s="139"/>
      <c r="O2053" s="139"/>
      <c r="P2053" s="139"/>
      <c r="Q2053" s="140"/>
      <c r="R2053" s="23"/>
      <c r="Y2053" s="31"/>
      <c r="Z2053" s="31"/>
      <c r="AC2053" s="31"/>
    </row>
    <row r="2054" spans="1:29" s="24" customFormat="1" ht="30" customHeight="1" x14ac:dyDescent="0.2">
      <c r="A2054" s="139"/>
      <c r="B2054" s="140"/>
      <c r="C2054" s="139"/>
      <c r="D2054" s="139"/>
      <c r="E2054" s="141"/>
      <c r="F2054" s="141"/>
      <c r="G2054" s="141"/>
      <c r="H2054" s="141"/>
      <c r="I2054" s="141"/>
      <c r="J2054" s="65"/>
      <c r="K2054" s="142"/>
      <c r="L2054" s="142"/>
      <c r="M2054" s="142"/>
      <c r="N2054" s="139"/>
      <c r="O2054" s="139"/>
      <c r="P2054" s="139"/>
      <c r="Q2054" s="140"/>
      <c r="R2054" s="23"/>
      <c r="Y2054" s="31"/>
      <c r="Z2054" s="31"/>
      <c r="AC2054" s="31"/>
    </row>
    <row r="2055" spans="1:29" s="24" customFormat="1" ht="30" customHeight="1" x14ac:dyDescent="0.2">
      <c r="A2055" s="139"/>
      <c r="B2055" s="140"/>
      <c r="C2055" s="139"/>
      <c r="D2055" s="139"/>
      <c r="E2055" s="141"/>
      <c r="F2055" s="141"/>
      <c r="G2055" s="141"/>
      <c r="H2055" s="141"/>
      <c r="I2055" s="141"/>
      <c r="J2055" s="65"/>
      <c r="K2055" s="142"/>
      <c r="L2055" s="142"/>
      <c r="M2055" s="142"/>
      <c r="N2055" s="139"/>
      <c r="O2055" s="139"/>
      <c r="P2055" s="139"/>
      <c r="Q2055" s="140"/>
      <c r="R2055" s="23"/>
      <c r="Y2055" s="31"/>
      <c r="Z2055" s="31"/>
      <c r="AC2055" s="31"/>
    </row>
    <row r="2056" spans="1:29" s="24" customFormat="1" ht="30" customHeight="1" x14ac:dyDescent="0.2">
      <c r="A2056" s="139"/>
      <c r="B2056" s="140"/>
      <c r="C2056" s="139"/>
      <c r="D2056" s="139"/>
      <c r="E2056" s="141"/>
      <c r="F2056" s="141"/>
      <c r="G2056" s="141"/>
      <c r="H2056" s="141"/>
      <c r="I2056" s="141"/>
      <c r="J2056" s="65"/>
      <c r="K2056" s="142"/>
      <c r="L2056" s="142"/>
      <c r="M2056" s="142"/>
      <c r="N2056" s="139"/>
      <c r="O2056" s="139"/>
      <c r="P2056" s="139"/>
      <c r="Q2056" s="140"/>
      <c r="R2056" s="23"/>
      <c r="Y2056" s="31"/>
      <c r="Z2056" s="31"/>
      <c r="AC2056" s="31"/>
    </row>
    <row r="2057" spans="1:29" s="24" customFormat="1" ht="30" customHeight="1" x14ac:dyDescent="0.2">
      <c r="A2057" s="139"/>
      <c r="B2057" s="140"/>
      <c r="C2057" s="139"/>
      <c r="D2057" s="139"/>
      <c r="E2057" s="141"/>
      <c r="F2057" s="141"/>
      <c r="G2057" s="141"/>
      <c r="H2057" s="141"/>
      <c r="I2057" s="141"/>
      <c r="J2057" s="65"/>
      <c r="K2057" s="142"/>
      <c r="L2057" s="142"/>
      <c r="M2057" s="142"/>
      <c r="N2057" s="139"/>
      <c r="O2057" s="139"/>
      <c r="P2057" s="139"/>
      <c r="Q2057" s="140"/>
      <c r="R2057" s="23"/>
      <c r="Y2057" s="31"/>
      <c r="Z2057" s="31"/>
      <c r="AC2057" s="31"/>
    </row>
    <row r="2058" spans="1:29" s="24" customFormat="1" ht="30" customHeight="1" x14ac:dyDescent="0.2">
      <c r="A2058" s="139"/>
      <c r="B2058" s="140"/>
      <c r="C2058" s="139"/>
      <c r="D2058" s="139"/>
      <c r="E2058" s="141"/>
      <c r="F2058" s="141"/>
      <c r="G2058" s="141"/>
      <c r="H2058" s="141"/>
      <c r="I2058" s="141"/>
      <c r="J2058" s="65"/>
      <c r="K2058" s="142"/>
      <c r="L2058" s="142"/>
      <c r="M2058" s="142"/>
      <c r="N2058" s="139"/>
      <c r="O2058" s="139"/>
      <c r="P2058" s="139"/>
      <c r="Q2058" s="140"/>
      <c r="R2058" s="23"/>
      <c r="Y2058" s="31"/>
      <c r="Z2058" s="31"/>
      <c r="AC2058" s="31"/>
    </row>
    <row r="2059" spans="1:29" s="24" customFormat="1" ht="30" customHeight="1" x14ac:dyDescent="0.2">
      <c r="A2059" s="139"/>
      <c r="B2059" s="140"/>
      <c r="C2059" s="139"/>
      <c r="D2059" s="139"/>
      <c r="E2059" s="141"/>
      <c r="F2059" s="141"/>
      <c r="G2059" s="141"/>
      <c r="H2059" s="141"/>
      <c r="I2059" s="141"/>
      <c r="J2059" s="65"/>
      <c r="K2059" s="142"/>
      <c r="L2059" s="142"/>
      <c r="M2059" s="142"/>
      <c r="N2059" s="139"/>
      <c r="O2059" s="139"/>
      <c r="P2059" s="139"/>
      <c r="Q2059" s="140"/>
      <c r="R2059" s="23"/>
      <c r="Y2059" s="31"/>
      <c r="Z2059" s="31"/>
      <c r="AC2059" s="31"/>
    </row>
    <row r="2060" spans="1:29" s="24" customFormat="1" ht="30" customHeight="1" x14ac:dyDescent="0.2">
      <c r="A2060" s="139"/>
      <c r="B2060" s="140"/>
      <c r="C2060" s="139"/>
      <c r="D2060" s="139"/>
      <c r="E2060" s="141"/>
      <c r="F2060" s="141"/>
      <c r="G2060" s="141"/>
      <c r="H2060" s="141"/>
      <c r="I2060" s="141"/>
      <c r="J2060" s="65"/>
      <c r="K2060" s="142"/>
      <c r="L2060" s="142"/>
      <c r="M2060" s="142"/>
      <c r="N2060" s="139"/>
      <c r="O2060" s="139"/>
      <c r="P2060" s="139"/>
      <c r="Q2060" s="140"/>
      <c r="R2060" s="23"/>
      <c r="Y2060" s="31"/>
      <c r="Z2060" s="31"/>
      <c r="AC2060" s="31"/>
    </row>
    <row r="2061" spans="1:29" s="24" customFormat="1" ht="30" customHeight="1" x14ac:dyDescent="0.2">
      <c r="A2061" s="139"/>
      <c r="B2061" s="140"/>
      <c r="C2061" s="139"/>
      <c r="D2061" s="139"/>
      <c r="E2061" s="141"/>
      <c r="F2061" s="141"/>
      <c r="G2061" s="141"/>
      <c r="H2061" s="141"/>
      <c r="I2061" s="141"/>
      <c r="J2061" s="65"/>
      <c r="K2061" s="142"/>
      <c r="L2061" s="142"/>
      <c r="M2061" s="142"/>
      <c r="N2061" s="139"/>
      <c r="O2061" s="139"/>
      <c r="P2061" s="139"/>
      <c r="Q2061" s="140"/>
      <c r="R2061" s="23"/>
      <c r="Y2061" s="31"/>
      <c r="Z2061" s="31"/>
      <c r="AC2061" s="31"/>
    </row>
    <row r="2062" spans="1:29" s="24" customFormat="1" ht="30" customHeight="1" x14ac:dyDescent="0.2">
      <c r="A2062" s="139"/>
      <c r="B2062" s="140"/>
      <c r="C2062" s="139"/>
      <c r="D2062" s="139"/>
      <c r="E2062" s="141"/>
      <c r="F2062" s="141"/>
      <c r="G2062" s="141"/>
      <c r="H2062" s="141"/>
      <c r="I2062" s="141"/>
      <c r="J2062" s="65"/>
      <c r="K2062" s="142"/>
      <c r="L2062" s="142"/>
      <c r="M2062" s="142"/>
      <c r="N2062" s="139"/>
      <c r="O2062" s="139"/>
      <c r="P2062" s="139"/>
      <c r="Q2062" s="140"/>
      <c r="R2062" s="23"/>
      <c r="Y2062" s="31"/>
      <c r="Z2062" s="31"/>
      <c r="AC2062" s="31"/>
    </row>
    <row r="2063" spans="1:29" s="24" customFormat="1" ht="30" customHeight="1" x14ac:dyDescent="0.2">
      <c r="A2063" s="139"/>
      <c r="B2063" s="140"/>
      <c r="C2063" s="139"/>
      <c r="D2063" s="139"/>
      <c r="E2063" s="141"/>
      <c r="F2063" s="141"/>
      <c r="G2063" s="141"/>
      <c r="H2063" s="141"/>
      <c r="I2063" s="141"/>
      <c r="J2063" s="65"/>
      <c r="K2063" s="142"/>
      <c r="L2063" s="142"/>
      <c r="M2063" s="142"/>
      <c r="N2063" s="139"/>
      <c r="O2063" s="139"/>
      <c r="P2063" s="139"/>
      <c r="Q2063" s="140"/>
      <c r="R2063" s="23"/>
      <c r="Y2063" s="31"/>
      <c r="Z2063" s="31"/>
      <c r="AC2063" s="31"/>
    </row>
    <row r="2064" spans="1:29" s="24" customFormat="1" ht="30" customHeight="1" x14ac:dyDescent="0.2">
      <c r="A2064" s="139"/>
      <c r="B2064" s="140"/>
      <c r="C2064" s="139"/>
      <c r="D2064" s="139"/>
      <c r="E2064" s="141"/>
      <c r="F2064" s="141"/>
      <c r="G2064" s="141"/>
      <c r="H2064" s="141"/>
      <c r="I2064" s="141"/>
      <c r="J2064" s="65"/>
      <c r="K2064" s="142"/>
      <c r="L2064" s="142"/>
      <c r="M2064" s="142"/>
      <c r="N2064" s="139"/>
      <c r="O2064" s="139"/>
      <c r="P2064" s="139"/>
      <c r="Q2064" s="140"/>
      <c r="R2064" s="23"/>
      <c r="Y2064" s="31"/>
      <c r="Z2064" s="31"/>
      <c r="AC2064" s="31"/>
    </row>
    <row r="2065" spans="1:29" s="24" customFormat="1" ht="30" customHeight="1" x14ac:dyDescent="0.2">
      <c r="A2065" s="139"/>
      <c r="B2065" s="140"/>
      <c r="C2065" s="139"/>
      <c r="D2065" s="139"/>
      <c r="E2065" s="141"/>
      <c r="F2065" s="141"/>
      <c r="G2065" s="141"/>
      <c r="H2065" s="141"/>
      <c r="I2065" s="141"/>
      <c r="J2065" s="65"/>
      <c r="K2065" s="142"/>
      <c r="L2065" s="142"/>
      <c r="M2065" s="142"/>
      <c r="N2065" s="139"/>
      <c r="O2065" s="139"/>
      <c r="P2065" s="139"/>
      <c r="Q2065" s="140"/>
      <c r="R2065" s="23"/>
      <c r="Y2065" s="31"/>
      <c r="Z2065" s="31"/>
      <c r="AC2065" s="31"/>
    </row>
    <row r="2066" spans="1:29" s="24" customFormat="1" ht="30" customHeight="1" x14ac:dyDescent="0.2">
      <c r="A2066" s="139"/>
      <c r="B2066" s="140"/>
      <c r="C2066" s="139"/>
      <c r="D2066" s="139"/>
      <c r="E2066" s="141"/>
      <c r="F2066" s="141"/>
      <c r="G2066" s="141"/>
      <c r="H2066" s="141"/>
      <c r="I2066" s="141"/>
      <c r="J2066" s="65"/>
      <c r="K2066" s="142"/>
      <c r="L2066" s="142"/>
      <c r="M2066" s="142"/>
      <c r="N2066" s="139"/>
      <c r="O2066" s="139"/>
      <c r="P2066" s="139"/>
      <c r="Q2066" s="140"/>
      <c r="R2066" s="23"/>
      <c r="Y2066" s="31"/>
      <c r="Z2066" s="31"/>
      <c r="AC2066" s="31"/>
    </row>
    <row r="2067" spans="1:29" s="24" customFormat="1" ht="30" customHeight="1" x14ac:dyDescent="0.2">
      <c r="A2067" s="139"/>
      <c r="B2067" s="140"/>
      <c r="C2067" s="139"/>
      <c r="D2067" s="139"/>
      <c r="E2067" s="141"/>
      <c r="F2067" s="141"/>
      <c r="G2067" s="141"/>
      <c r="H2067" s="141"/>
      <c r="I2067" s="141"/>
      <c r="J2067" s="65"/>
      <c r="K2067" s="142"/>
      <c r="L2067" s="142"/>
      <c r="M2067" s="142"/>
      <c r="N2067" s="139"/>
      <c r="O2067" s="139"/>
      <c r="P2067" s="139"/>
      <c r="Q2067" s="140"/>
      <c r="R2067" s="23"/>
      <c r="Y2067" s="31"/>
      <c r="Z2067" s="31"/>
      <c r="AC2067" s="31"/>
    </row>
    <row r="2068" spans="1:29" s="24" customFormat="1" ht="30" customHeight="1" x14ac:dyDescent="0.2">
      <c r="A2068" s="139"/>
      <c r="B2068" s="140"/>
      <c r="C2068" s="139"/>
      <c r="D2068" s="139"/>
      <c r="E2068" s="141"/>
      <c r="F2068" s="141"/>
      <c r="G2068" s="141"/>
      <c r="H2068" s="141"/>
      <c r="I2068" s="141"/>
      <c r="J2068" s="65"/>
      <c r="K2068" s="142"/>
      <c r="L2068" s="142"/>
      <c r="M2068" s="142"/>
      <c r="N2068" s="139"/>
      <c r="O2068" s="139"/>
      <c r="P2068" s="139"/>
      <c r="Q2068" s="140"/>
      <c r="R2068" s="23"/>
      <c r="Y2068" s="31"/>
      <c r="Z2068" s="31"/>
      <c r="AC2068" s="31"/>
    </row>
    <row r="2069" spans="1:29" s="24" customFormat="1" ht="30" customHeight="1" x14ac:dyDescent="0.2">
      <c r="A2069" s="139"/>
      <c r="B2069" s="140"/>
      <c r="C2069" s="139"/>
      <c r="D2069" s="139"/>
      <c r="E2069" s="141"/>
      <c r="F2069" s="141"/>
      <c r="G2069" s="141"/>
      <c r="H2069" s="141"/>
      <c r="I2069" s="141"/>
      <c r="J2069" s="65"/>
      <c r="K2069" s="142"/>
      <c r="L2069" s="142"/>
      <c r="M2069" s="142"/>
      <c r="N2069" s="139"/>
      <c r="O2069" s="139"/>
      <c r="P2069" s="139"/>
      <c r="Q2069" s="140"/>
      <c r="R2069" s="23"/>
      <c r="Y2069" s="31"/>
      <c r="Z2069" s="31"/>
      <c r="AC2069" s="31"/>
    </row>
    <row r="2070" spans="1:29" s="24" customFormat="1" ht="30" customHeight="1" x14ac:dyDescent="0.2">
      <c r="A2070" s="139"/>
      <c r="B2070" s="140"/>
      <c r="C2070" s="139"/>
      <c r="D2070" s="139"/>
      <c r="E2070" s="141"/>
      <c r="F2070" s="141"/>
      <c r="G2070" s="141"/>
      <c r="H2070" s="141"/>
      <c r="I2070" s="141"/>
      <c r="J2070" s="65"/>
      <c r="K2070" s="142"/>
      <c r="L2070" s="142"/>
      <c r="M2070" s="142"/>
      <c r="N2070" s="139"/>
      <c r="O2070" s="139"/>
      <c r="P2070" s="139"/>
      <c r="Q2070" s="140"/>
      <c r="R2070" s="23"/>
      <c r="Y2070" s="31"/>
      <c r="Z2070" s="31"/>
      <c r="AC2070" s="31"/>
    </row>
    <row r="2071" spans="1:29" s="24" customFormat="1" ht="30" customHeight="1" x14ac:dyDescent="0.2">
      <c r="A2071" s="139"/>
      <c r="B2071" s="140"/>
      <c r="C2071" s="139"/>
      <c r="D2071" s="139"/>
      <c r="E2071" s="141"/>
      <c r="F2071" s="141"/>
      <c r="G2071" s="141"/>
      <c r="H2071" s="141"/>
      <c r="I2071" s="141"/>
      <c r="J2071" s="65"/>
      <c r="K2071" s="142"/>
      <c r="L2071" s="142"/>
      <c r="M2071" s="142"/>
      <c r="N2071" s="139"/>
      <c r="O2071" s="139"/>
      <c r="P2071" s="139"/>
      <c r="Q2071" s="140"/>
      <c r="R2071" s="23"/>
      <c r="Y2071" s="31"/>
      <c r="Z2071" s="31"/>
      <c r="AC2071" s="31"/>
    </row>
    <row r="2072" spans="1:29" s="24" customFormat="1" ht="30" customHeight="1" x14ac:dyDescent="0.2">
      <c r="A2072" s="139"/>
      <c r="B2072" s="140"/>
      <c r="C2072" s="139"/>
      <c r="D2072" s="139"/>
      <c r="E2072" s="141"/>
      <c r="F2072" s="141"/>
      <c r="G2072" s="141"/>
      <c r="H2072" s="141"/>
      <c r="I2072" s="141"/>
      <c r="J2072" s="65"/>
      <c r="K2072" s="142"/>
      <c r="L2072" s="142"/>
      <c r="M2072" s="142"/>
      <c r="N2072" s="139"/>
      <c r="O2072" s="139"/>
      <c r="P2072" s="139"/>
      <c r="Q2072" s="140"/>
      <c r="R2072" s="23"/>
      <c r="Y2072" s="31"/>
      <c r="Z2072" s="31"/>
      <c r="AC2072" s="31"/>
    </row>
    <row r="2073" spans="1:29" s="24" customFormat="1" ht="30" customHeight="1" x14ac:dyDescent="0.2">
      <c r="A2073" s="139"/>
      <c r="B2073" s="140"/>
      <c r="C2073" s="139"/>
      <c r="D2073" s="139"/>
      <c r="E2073" s="141"/>
      <c r="F2073" s="141"/>
      <c r="G2073" s="141"/>
      <c r="H2073" s="141"/>
      <c r="I2073" s="141"/>
      <c r="J2073" s="65"/>
      <c r="K2073" s="142"/>
      <c r="L2073" s="142"/>
      <c r="M2073" s="142"/>
      <c r="N2073" s="139"/>
      <c r="O2073" s="139"/>
      <c r="P2073" s="139"/>
      <c r="Q2073" s="140"/>
      <c r="R2073" s="23"/>
      <c r="Y2073" s="31"/>
      <c r="Z2073" s="31"/>
      <c r="AC2073" s="31"/>
    </row>
    <row r="2074" spans="1:29" s="24" customFormat="1" ht="30" customHeight="1" x14ac:dyDescent="0.2">
      <c r="A2074" s="139"/>
      <c r="B2074" s="140"/>
      <c r="C2074" s="139"/>
      <c r="D2074" s="139"/>
      <c r="E2074" s="141"/>
      <c r="F2074" s="141"/>
      <c r="G2074" s="141"/>
      <c r="H2074" s="141"/>
      <c r="I2074" s="141"/>
      <c r="J2074" s="65"/>
      <c r="K2074" s="142"/>
      <c r="L2074" s="142"/>
      <c r="M2074" s="142"/>
      <c r="N2074" s="139"/>
      <c r="O2074" s="139"/>
      <c r="P2074" s="139"/>
      <c r="Q2074" s="140"/>
      <c r="R2074" s="23"/>
      <c r="Y2074" s="31"/>
      <c r="Z2074" s="31"/>
      <c r="AC2074" s="31"/>
    </row>
    <row r="2075" spans="1:29" s="24" customFormat="1" ht="30" customHeight="1" x14ac:dyDescent="0.2">
      <c r="A2075" s="139"/>
      <c r="B2075" s="140"/>
      <c r="C2075" s="139"/>
      <c r="D2075" s="139"/>
      <c r="E2075" s="141"/>
      <c r="F2075" s="141"/>
      <c r="G2075" s="141"/>
      <c r="H2075" s="141"/>
      <c r="I2075" s="141"/>
      <c r="J2075" s="65"/>
      <c r="K2075" s="142"/>
      <c r="L2075" s="142"/>
      <c r="M2075" s="142"/>
      <c r="N2075" s="139"/>
      <c r="O2075" s="139"/>
      <c r="P2075" s="139"/>
      <c r="Q2075" s="140"/>
      <c r="R2075" s="23"/>
      <c r="Y2075" s="31"/>
      <c r="Z2075" s="31"/>
      <c r="AC2075" s="31"/>
    </row>
    <row r="2076" spans="1:29" s="24" customFormat="1" ht="30" customHeight="1" x14ac:dyDescent="0.2">
      <c r="A2076" s="139"/>
      <c r="B2076" s="140"/>
      <c r="C2076" s="139"/>
      <c r="D2076" s="139"/>
      <c r="E2076" s="141"/>
      <c r="F2076" s="141"/>
      <c r="G2076" s="141"/>
      <c r="H2076" s="141"/>
      <c r="I2076" s="141"/>
      <c r="J2076" s="65"/>
      <c r="K2076" s="142"/>
      <c r="L2076" s="142"/>
      <c r="M2076" s="142"/>
      <c r="N2076" s="139"/>
      <c r="O2076" s="139"/>
      <c r="P2076" s="139"/>
      <c r="Q2076" s="140"/>
      <c r="R2076" s="23"/>
      <c r="Y2076" s="31"/>
      <c r="Z2076" s="31"/>
      <c r="AC2076" s="31"/>
    </row>
    <row r="2077" spans="1:29" s="24" customFormat="1" ht="30" customHeight="1" x14ac:dyDescent="0.2">
      <c r="A2077" s="139"/>
      <c r="B2077" s="140"/>
      <c r="C2077" s="139"/>
      <c r="D2077" s="139"/>
      <c r="E2077" s="141"/>
      <c r="F2077" s="141"/>
      <c r="G2077" s="141"/>
      <c r="H2077" s="141"/>
      <c r="I2077" s="141"/>
      <c r="J2077" s="65"/>
      <c r="K2077" s="142"/>
      <c r="L2077" s="142"/>
      <c r="M2077" s="142"/>
      <c r="N2077" s="139"/>
      <c r="O2077" s="139"/>
      <c r="P2077" s="139"/>
      <c r="Q2077" s="140"/>
      <c r="R2077" s="23"/>
      <c r="Y2077" s="31"/>
      <c r="Z2077" s="31"/>
      <c r="AC2077" s="31"/>
    </row>
    <row r="2078" spans="1:29" s="24" customFormat="1" ht="30" customHeight="1" x14ac:dyDescent="0.2">
      <c r="A2078" s="139"/>
      <c r="B2078" s="140"/>
      <c r="C2078" s="139"/>
      <c r="D2078" s="139"/>
      <c r="E2078" s="141"/>
      <c r="F2078" s="141"/>
      <c r="G2078" s="141"/>
      <c r="H2078" s="141"/>
      <c r="I2078" s="141"/>
      <c r="J2078" s="65"/>
      <c r="K2078" s="142"/>
      <c r="L2078" s="142"/>
      <c r="M2078" s="142"/>
      <c r="N2078" s="139"/>
      <c r="O2078" s="139"/>
      <c r="P2078" s="139"/>
      <c r="Q2078" s="140"/>
      <c r="R2078" s="23"/>
      <c r="Y2078" s="31"/>
      <c r="Z2078" s="31"/>
      <c r="AC2078" s="31"/>
    </row>
    <row r="2079" spans="1:29" s="24" customFormat="1" ht="30" customHeight="1" x14ac:dyDescent="0.2">
      <c r="A2079" s="139"/>
      <c r="B2079" s="140"/>
      <c r="C2079" s="139"/>
      <c r="D2079" s="139"/>
      <c r="E2079" s="141"/>
      <c r="F2079" s="141"/>
      <c r="G2079" s="141"/>
      <c r="H2079" s="141"/>
      <c r="I2079" s="141"/>
      <c r="J2079" s="65"/>
      <c r="K2079" s="142"/>
      <c r="L2079" s="142"/>
      <c r="M2079" s="142"/>
      <c r="N2079" s="139"/>
      <c r="O2079" s="139"/>
      <c r="P2079" s="139"/>
      <c r="Q2079" s="140"/>
      <c r="R2079" s="23"/>
      <c r="Y2079" s="31"/>
      <c r="Z2079" s="31"/>
      <c r="AC2079" s="31"/>
    </row>
    <row r="2080" spans="1:29" s="24" customFormat="1" ht="30" customHeight="1" x14ac:dyDescent="0.2">
      <c r="A2080" s="139"/>
      <c r="B2080" s="140"/>
      <c r="C2080" s="139"/>
      <c r="D2080" s="139"/>
      <c r="E2080" s="141"/>
      <c r="F2080" s="141"/>
      <c r="G2080" s="141"/>
      <c r="H2080" s="141"/>
      <c r="I2080" s="141"/>
      <c r="J2080" s="65"/>
      <c r="K2080" s="142"/>
      <c r="L2080" s="142"/>
      <c r="M2080" s="142"/>
      <c r="N2080" s="139"/>
      <c r="O2080" s="139"/>
      <c r="P2080" s="139"/>
      <c r="Q2080" s="140"/>
      <c r="R2080" s="23"/>
      <c r="Y2080" s="31"/>
      <c r="Z2080" s="31"/>
      <c r="AC2080" s="31"/>
    </row>
    <row r="2081" spans="1:29" s="24" customFormat="1" ht="30" customHeight="1" x14ac:dyDescent="0.2">
      <c r="A2081" s="139"/>
      <c r="B2081" s="140"/>
      <c r="C2081" s="139"/>
      <c r="D2081" s="139"/>
      <c r="E2081" s="141"/>
      <c r="F2081" s="141"/>
      <c r="G2081" s="141"/>
      <c r="H2081" s="141"/>
      <c r="I2081" s="141"/>
      <c r="J2081" s="65"/>
      <c r="K2081" s="142"/>
      <c r="L2081" s="142"/>
      <c r="M2081" s="142"/>
      <c r="N2081" s="139"/>
      <c r="O2081" s="139"/>
      <c r="P2081" s="139"/>
      <c r="Q2081" s="140"/>
      <c r="R2081" s="23"/>
      <c r="Y2081" s="31"/>
      <c r="Z2081" s="31"/>
      <c r="AC2081" s="31"/>
    </row>
    <row r="2082" spans="1:29" s="24" customFormat="1" ht="30" customHeight="1" x14ac:dyDescent="0.2">
      <c r="A2082" s="139"/>
      <c r="B2082" s="140"/>
      <c r="C2082" s="139"/>
      <c r="D2082" s="139"/>
      <c r="E2082" s="141"/>
      <c r="F2082" s="141"/>
      <c r="G2082" s="141"/>
      <c r="H2082" s="141"/>
      <c r="I2082" s="141"/>
      <c r="J2082" s="65"/>
      <c r="K2082" s="142"/>
      <c r="L2082" s="142"/>
      <c r="M2082" s="142"/>
      <c r="N2082" s="139"/>
      <c r="O2082" s="139"/>
      <c r="P2082" s="139"/>
      <c r="Q2082" s="140"/>
      <c r="R2082" s="23"/>
      <c r="Y2082" s="31"/>
      <c r="Z2082" s="31"/>
      <c r="AC2082" s="31"/>
    </row>
    <row r="2083" spans="1:29" s="24" customFormat="1" ht="30" customHeight="1" x14ac:dyDescent="0.2">
      <c r="A2083" s="139"/>
      <c r="B2083" s="140"/>
      <c r="C2083" s="139"/>
      <c r="D2083" s="139"/>
      <c r="E2083" s="141"/>
      <c r="F2083" s="141"/>
      <c r="G2083" s="141"/>
      <c r="H2083" s="141"/>
      <c r="I2083" s="141"/>
      <c r="J2083" s="65"/>
      <c r="K2083" s="142"/>
      <c r="L2083" s="142"/>
      <c r="M2083" s="142"/>
      <c r="N2083" s="139"/>
      <c r="O2083" s="139"/>
      <c r="P2083" s="139"/>
      <c r="Q2083" s="140"/>
      <c r="R2083" s="23"/>
      <c r="Y2083" s="31"/>
      <c r="Z2083" s="31"/>
      <c r="AC2083" s="31"/>
    </row>
    <row r="2084" spans="1:29" s="24" customFormat="1" ht="30" customHeight="1" x14ac:dyDescent="0.2">
      <c r="A2084" s="139"/>
      <c r="B2084" s="140"/>
      <c r="C2084" s="139"/>
      <c r="D2084" s="139"/>
      <c r="E2084" s="141"/>
      <c r="F2084" s="141"/>
      <c r="G2084" s="141"/>
      <c r="H2084" s="141"/>
      <c r="I2084" s="141"/>
      <c r="J2084" s="65"/>
      <c r="K2084" s="142"/>
      <c r="L2084" s="142"/>
      <c r="M2084" s="142"/>
      <c r="N2084" s="139"/>
      <c r="O2084" s="139"/>
      <c r="P2084" s="139"/>
      <c r="Q2084" s="140"/>
      <c r="R2084" s="23"/>
      <c r="Y2084" s="31"/>
      <c r="Z2084" s="31"/>
      <c r="AC2084" s="31"/>
    </row>
    <row r="2085" spans="1:29" s="24" customFormat="1" ht="30" customHeight="1" x14ac:dyDescent="0.2">
      <c r="A2085" s="139"/>
      <c r="B2085" s="140"/>
      <c r="C2085" s="139"/>
      <c r="D2085" s="139"/>
      <c r="E2085" s="141"/>
      <c r="F2085" s="141"/>
      <c r="G2085" s="141"/>
      <c r="H2085" s="141"/>
      <c r="I2085" s="141"/>
      <c r="J2085" s="65"/>
      <c r="K2085" s="142"/>
      <c r="L2085" s="142"/>
      <c r="M2085" s="142"/>
      <c r="N2085" s="139"/>
      <c r="O2085" s="139"/>
      <c r="P2085" s="139"/>
      <c r="Q2085" s="140"/>
      <c r="R2085" s="23"/>
      <c r="Y2085" s="31"/>
      <c r="Z2085" s="31"/>
      <c r="AC2085" s="31"/>
    </row>
    <row r="2086" spans="1:29" s="24" customFormat="1" ht="30" customHeight="1" x14ac:dyDescent="0.2">
      <c r="A2086" s="139"/>
      <c r="B2086" s="140"/>
      <c r="C2086" s="139"/>
      <c r="D2086" s="139"/>
      <c r="E2086" s="141"/>
      <c r="F2086" s="141"/>
      <c r="G2086" s="141"/>
      <c r="H2086" s="141"/>
      <c r="I2086" s="141"/>
      <c r="J2086" s="65"/>
      <c r="K2086" s="142"/>
      <c r="L2086" s="142"/>
      <c r="M2086" s="142"/>
      <c r="N2086" s="139"/>
      <c r="O2086" s="139"/>
      <c r="P2086" s="139"/>
      <c r="Q2086" s="140"/>
      <c r="R2086" s="23"/>
      <c r="Y2086" s="31"/>
      <c r="Z2086" s="31"/>
      <c r="AC2086" s="31"/>
    </row>
    <row r="2087" spans="1:29" s="24" customFormat="1" ht="30" customHeight="1" x14ac:dyDescent="0.2">
      <c r="A2087" s="139"/>
      <c r="B2087" s="140"/>
      <c r="C2087" s="139"/>
      <c r="D2087" s="139"/>
      <c r="E2087" s="141"/>
      <c r="F2087" s="141"/>
      <c r="G2087" s="141"/>
      <c r="H2087" s="141"/>
      <c r="I2087" s="141"/>
      <c r="J2087" s="65"/>
      <c r="K2087" s="142"/>
      <c r="L2087" s="142"/>
      <c r="M2087" s="142"/>
      <c r="N2087" s="139"/>
      <c r="O2087" s="139"/>
      <c r="P2087" s="139"/>
      <c r="Q2087" s="140"/>
      <c r="R2087" s="23"/>
      <c r="Y2087" s="31"/>
      <c r="Z2087" s="31"/>
      <c r="AC2087" s="31"/>
    </row>
    <row r="2088" spans="1:29" s="24" customFormat="1" ht="30" customHeight="1" x14ac:dyDescent="0.2">
      <c r="A2088" s="139"/>
      <c r="B2088" s="140"/>
      <c r="C2088" s="139"/>
      <c r="D2088" s="139"/>
      <c r="E2088" s="141"/>
      <c r="F2088" s="141"/>
      <c r="G2088" s="141"/>
      <c r="H2088" s="141"/>
      <c r="I2088" s="141"/>
      <c r="J2088" s="65"/>
      <c r="K2088" s="142"/>
      <c r="L2088" s="142"/>
      <c r="M2088" s="142"/>
      <c r="N2088" s="139"/>
      <c r="O2088" s="139"/>
      <c r="P2088" s="139"/>
      <c r="Q2088" s="140"/>
      <c r="R2088" s="23"/>
      <c r="Y2088" s="31"/>
      <c r="Z2088" s="31"/>
      <c r="AC2088" s="31"/>
    </row>
    <row r="2089" spans="1:29" s="24" customFormat="1" ht="30" customHeight="1" x14ac:dyDescent="0.2">
      <c r="A2089" s="139"/>
      <c r="B2089" s="140"/>
      <c r="C2089" s="139"/>
      <c r="D2089" s="139"/>
      <c r="E2089" s="141"/>
      <c r="F2089" s="141"/>
      <c r="G2089" s="141"/>
      <c r="H2089" s="141"/>
      <c r="I2089" s="141"/>
      <c r="J2089" s="65"/>
      <c r="K2089" s="142"/>
      <c r="L2089" s="142"/>
      <c r="M2089" s="142"/>
      <c r="N2089" s="139"/>
      <c r="O2089" s="139"/>
      <c r="P2089" s="139"/>
      <c r="Q2089" s="140"/>
      <c r="R2089" s="23"/>
      <c r="Y2089" s="31"/>
      <c r="Z2089" s="31"/>
      <c r="AC2089" s="31"/>
    </row>
    <row r="2090" spans="1:29" s="24" customFormat="1" ht="30" customHeight="1" x14ac:dyDescent="0.2">
      <c r="A2090" s="139"/>
      <c r="B2090" s="140"/>
      <c r="C2090" s="139"/>
      <c r="D2090" s="139"/>
      <c r="E2090" s="141"/>
      <c r="F2090" s="141"/>
      <c r="G2090" s="141"/>
      <c r="H2090" s="141"/>
      <c r="I2090" s="141"/>
      <c r="J2090" s="65"/>
      <c r="K2090" s="142"/>
      <c r="L2090" s="142"/>
      <c r="M2090" s="142"/>
      <c r="N2090" s="139"/>
      <c r="O2090" s="139"/>
      <c r="P2090" s="139"/>
      <c r="Q2090" s="140"/>
      <c r="R2090" s="23"/>
      <c r="Y2090" s="31"/>
      <c r="Z2090" s="31"/>
      <c r="AC2090" s="31"/>
    </row>
    <row r="2091" spans="1:29" s="24" customFormat="1" ht="30" customHeight="1" x14ac:dyDescent="0.2">
      <c r="A2091" s="139"/>
      <c r="B2091" s="140"/>
      <c r="C2091" s="139"/>
      <c r="D2091" s="139"/>
      <c r="E2091" s="141"/>
      <c r="F2091" s="141"/>
      <c r="G2091" s="141"/>
      <c r="H2091" s="141"/>
      <c r="I2091" s="141"/>
      <c r="J2091" s="65"/>
      <c r="K2091" s="142"/>
      <c r="L2091" s="142"/>
      <c r="M2091" s="142"/>
      <c r="N2091" s="139"/>
      <c r="O2091" s="139"/>
      <c r="P2091" s="139"/>
      <c r="Q2091" s="140"/>
      <c r="R2091" s="23"/>
      <c r="Y2091" s="31"/>
      <c r="Z2091" s="31"/>
      <c r="AC2091" s="31"/>
    </row>
    <row r="2092" spans="1:29" s="24" customFormat="1" ht="30" customHeight="1" x14ac:dyDescent="0.2">
      <c r="A2092" s="139"/>
      <c r="B2092" s="140"/>
      <c r="C2092" s="139"/>
      <c r="D2092" s="139"/>
      <c r="E2092" s="141"/>
      <c r="F2092" s="141"/>
      <c r="G2092" s="141"/>
      <c r="H2092" s="141"/>
      <c r="I2092" s="141"/>
      <c r="J2092" s="65"/>
      <c r="K2092" s="142"/>
      <c r="L2092" s="142"/>
      <c r="M2092" s="142"/>
      <c r="N2092" s="139"/>
      <c r="O2092" s="139"/>
      <c r="P2092" s="139"/>
      <c r="Q2092" s="140"/>
      <c r="R2092" s="23"/>
      <c r="Y2092" s="31"/>
      <c r="Z2092" s="31"/>
      <c r="AC2092" s="31"/>
    </row>
    <row r="2093" spans="1:29" s="24" customFormat="1" ht="30" customHeight="1" x14ac:dyDescent="0.2">
      <c r="A2093" s="139"/>
      <c r="B2093" s="140"/>
      <c r="C2093" s="139"/>
      <c r="D2093" s="139"/>
      <c r="E2093" s="141"/>
      <c r="F2093" s="141"/>
      <c r="G2093" s="141"/>
      <c r="H2093" s="141"/>
      <c r="I2093" s="141"/>
      <c r="J2093" s="65"/>
      <c r="K2093" s="142"/>
      <c r="L2093" s="142"/>
      <c r="M2093" s="142"/>
      <c r="N2093" s="139"/>
      <c r="O2093" s="139"/>
      <c r="P2093" s="139"/>
      <c r="Q2093" s="140"/>
      <c r="R2093" s="23"/>
      <c r="Y2093" s="31"/>
      <c r="Z2093" s="31"/>
      <c r="AC2093" s="31"/>
    </row>
    <row r="2094" spans="1:29" s="24" customFormat="1" ht="30" customHeight="1" x14ac:dyDescent="0.2">
      <c r="A2094" s="139"/>
      <c r="B2094" s="140"/>
      <c r="C2094" s="139"/>
      <c r="D2094" s="139"/>
      <c r="E2094" s="141"/>
      <c r="F2094" s="141"/>
      <c r="G2094" s="141"/>
      <c r="H2094" s="141"/>
      <c r="I2094" s="141"/>
      <c r="J2094" s="65"/>
      <c r="K2094" s="142"/>
      <c r="L2094" s="142"/>
      <c r="M2094" s="142"/>
      <c r="N2094" s="139"/>
      <c r="O2094" s="139"/>
      <c r="P2094" s="139"/>
      <c r="Q2094" s="140"/>
      <c r="R2094" s="23"/>
      <c r="Y2094" s="31"/>
      <c r="Z2094" s="31"/>
      <c r="AC2094" s="31"/>
    </row>
    <row r="2095" spans="1:29" s="24" customFormat="1" ht="30" customHeight="1" x14ac:dyDescent="0.2">
      <c r="A2095" s="139"/>
      <c r="B2095" s="140"/>
      <c r="C2095" s="139"/>
      <c r="D2095" s="139"/>
      <c r="E2095" s="141"/>
      <c r="F2095" s="141"/>
      <c r="G2095" s="141"/>
      <c r="H2095" s="141"/>
      <c r="I2095" s="141"/>
      <c r="J2095" s="65"/>
      <c r="K2095" s="142"/>
      <c r="L2095" s="142"/>
      <c r="M2095" s="142"/>
      <c r="N2095" s="139"/>
      <c r="O2095" s="139"/>
      <c r="P2095" s="139"/>
      <c r="Q2095" s="140"/>
      <c r="R2095" s="23"/>
      <c r="Y2095" s="31"/>
      <c r="Z2095" s="31"/>
      <c r="AC2095" s="31"/>
    </row>
    <row r="2096" spans="1:29" s="24" customFormat="1" ht="30" customHeight="1" x14ac:dyDescent="0.2">
      <c r="A2096" s="139"/>
      <c r="B2096" s="140"/>
      <c r="C2096" s="139"/>
      <c r="D2096" s="139"/>
      <c r="E2096" s="141"/>
      <c r="F2096" s="141"/>
      <c r="G2096" s="141"/>
      <c r="H2096" s="141"/>
      <c r="I2096" s="141"/>
      <c r="J2096" s="65"/>
      <c r="K2096" s="142"/>
      <c r="L2096" s="142"/>
      <c r="M2096" s="142"/>
      <c r="N2096" s="139"/>
      <c r="O2096" s="139"/>
      <c r="P2096" s="139"/>
      <c r="Q2096" s="140"/>
      <c r="R2096" s="23"/>
      <c r="Y2096" s="31"/>
      <c r="Z2096" s="31"/>
      <c r="AC2096" s="31"/>
    </row>
    <row r="2097" spans="1:29" s="24" customFormat="1" ht="30" customHeight="1" x14ac:dyDescent="0.2">
      <c r="A2097" s="139"/>
      <c r="B2097" s="140"/>
      <c r="C2097" s="139"/>
      <c r="D2097" s="139"/>
      <c r="E2097" s="141"/>
      <c r="F2097" s="141"/>
      <c r="G2097" s="141"/>
      <c r="H2097" s="141"/>
      <c r="I2097" s="141"/>
      <c r="J2097" s="65"/>
      <c r="K2097" s="142"/>
      <c r="L2097" s="142"/>
      <c r="M2097" s="142"/>
      <c r="N2097" s="139"/>
      <c r="O2097" s="139"/>
      <c r="P2097" s="139"/>
      <c r="Q2097" s="140"/>
      <c r="R2097" s="23"/>
      <c r="Y2097" s="31"/>
      <c r="Z2097" s="31"/>
      <c r="AC2097" s="31"/>
    </row>
    <row r="2098" spans="1:29" s="24" customFormat="1" ht="30" customHeight="1" x14ac:dyDescent="0.2">
      <c r="A2098" s="139"/>
      <c r="B2098" s="140"/>
      <c r="C2098" s="139"/>
      <c r="D2098" s="139"/>
      <c r="E2098" s="141"/>
      <c r="F2098" s="141"/>
      <c r="G2098" s="141"/>
      <c r="H2098" s="141"/>
      <c r="I2098" s="141"/>
      <c r="J2098" s="65"/>
      <c r="K2098" s="142"/>
      <c r="L2098" s="142"/>
      <c r="M2098" s="142"/>
      <c r="N2098" s="139"/>
      <c r="O2098" s="139"/>
      <c r="P2098" s="139"/>
      <c r="Q2098" s="140"/>
      <c r="R2098" s="23"/>
      <c r="T2098"/>
      <c r="U2098"/>
      <c r="V2098"/>
      <c r="W2098"/>
      <c r="X2098"/>
      <c r="Y2098" s="29"/>
      <c r="Z2098" s="29"/>
      <c r="AA2098"/>
      <c r="AC2098" s="31"/>
    </row>
    <row r="2099" spans="1:29" s="24" customFormat="1" ht="30" customHeight="1" x14ac:dyDescent="0.2">
      <c r="A2099" s="139"/>
      <c r="B2099" s="140"/>
      <c r="C2099" s="139"/>
      <c r="D2099" s="139"/>
      <c r="E2099" s="141"/>
      <c r="F2099" s="141"/>
      <c r="G2099" s="141"/>
      <c r="H2099" s="141"/>
      <c r="I2099" s="141"/>
      <c r="J2099" s="65"/>
      <c r="K2099" s="142"/>
      <c r="L2099" s="142"/>
      <c r="M2099" s="142"/>
      <c r="N2099" s="139"/>
      <c r="O2099" s="139"/>
      <c r="P2099" s="139"/>
      <c r="Q2099" s="140"/>
      <c r="R2099" s="23"/>
      <c r="T2099"/>
      <c r="U2099"/>
      <c r="V2099"/>
      <c r="W2099"/>
      <c r="X2099"/>
      <c r="Y2099" s="29"/>
      <c r="Z2099" s="29"/>
      <c r="AA2099"/>
      <c r="AC2099" s="31"/>
    </row>
    <row r="2100" spans="1:29" s="24" customFormat="1" ht="30" customHeight="1" x14ac:dyDescent="0.2">
      <c r="A2100" s="139"/>
      <c r="B2100" s="140"/>
      <c r="C2100" s="139"/>
      <c r="D2100" s="139"/>
      <c r="E2100" s="141"/>
      <c r="F2100" s="141"/>
      <c r="G2100" s="141"/>
      <c r="H2100" s="141"/>
      <c r="I2100" s="141"/>
      <c r="J2100" s="65"/>
      <c r="K2100" s="142"/>
      <c r="L2100" s="142"/>
      <c r="M2100" s="142"/>
      <c r="N2100" s="139"/>
      <c r="O2100" s="139"/>
      <c r="P2100" s="139"/>
      <c r="Q2100" s="140"/>
      <c r="R2100" s="23"/>
      <c r="T2100"/>
      <c r="U2100"/>
      <c r="V2100"/>
      <c r="W2100"/>
      <c r="X2100"/>
      <c r="Y2100" s="29"/>
      <c r="Z2100" s="29"/>
      <c r="AA2100"/>
      <c r="AB2100"/>
      <c r="AC2100" s="31"/>
    </row>
    <row r="2101" spans="1:29" s="24" customFormat="1" ht="30" customHeight="1" x14ac:dyDescent="0.2">
      <c r="A2101" s="139"/>
      <c r="B2101" s="140"/>
      <c r="C2101" s="139"/>
      <c r="D2101" s="139"/>
      <c r="E2101" s="141"/>
      <c r="F2101" s="141"/>
      <c r="G2101" s="141"/>
      <c r="H2101" s="141"/>
      <c r="I2101" s="141"/>
      <c r="J2101" s="65"/>
      <c r="K2101" s="142"/>
      <c r="L2101" s="142"/>
      <c r="M2101" s="142"/>
      <c r="N2101" s="139"/>
      <c r="O2101" s="139"/>
      <c r="P2101" s="139"/>
      <c r="Q2101" s="140"/>
      <c r="R2101" s="23"/>
      <c r="T2101"/>
      <c r="U2101"/>
      <c r="V2101"/>
      <c r="W2101"/>
      <c r="X2101"/>
      <c r="Y2101" s="29"/>
      <c r="Z2101" s="29"/>
      <c r="AA2101"/>
      <c r="AB2101"/>
      <c r="AC2101" s="31"/>
    </row>
    <row r="2102" spans="1:29" s="24" customFormat="1" ht="30" customHeight="1" x14ac:dyDescent="0.2">
      <c r="A2102" s="139"/>
      <c r="B2102" s="140"/>
      <c r="C2102" s="139"/>
      <c r="D2102" s="139"/>
      <c r="E2102" s="141"/>
      <c r="F2102" s="141"/>
      <c r="G2102" s="141"/>
      <c r="H2102" s="141"/>
      <c r="I2102" s="141"/>
      <c r="J2102" s="65"/>
      <c r="K2102" s="142"/>
      <c r="L2102" s="142"/>
      <c r="M2102" s="142"/>
      <c r="N2102" s="139"/>
      <c r="O2102" s="139"/>
      <c r="P2102" s="139"/>
      <c r="Q2102" s="140"/>
      <c r="R2102" s="23"/>
      <c r="T2102"/>
      <c r="U2102"/>
      <c r="V2102"/>
      <c r="W2102"/>
      <c r="X2102"/>
      <c r="Y2102" s="29"/>
      <c r="Z2102" s="29"/>
      <c r="AA2102"/>
      <c r="AB2102"/>
      <c r="AC2102" s="31"/>
    </row>
    <row r="2103" spans="1:29" ht="15" x14ac:dyDescent="0.2">
      <c r="P2103" s="41"/>
      <c r="Q2103" s="41"/>
      <c r="R2103" s="19"/>
    </row>
    <row r="2104" spans="1:29" x14ac:dyDescent="0.2">
      <c r="P2104" s="41"/>
      <c r="Q2104" s="41"/>
    </row>
    <row r="2105" spans="1:29" x14ac:dyDescent="0.2">
      <c r="P2105" s="41"/>
      <c r="Q2105" s="41"/>
    </row>
    <row r="2106" spans="1:29" x14ac:dyDescent="0.2">
      <c r="P2106" s="41"/>
      <c r="Q2106" s="41"/>
    </row>
    <row r="2107" spans="1:29" x14ac:dyDescent="0.2">
      <c r="P2107" s="41"/>
      <c r="Q2107" s="41"/>
    </row>
    <row r="2108" spans="1:29" x14ac:dyDescent="0.2">
      <c r="P2108" s="41"/>
      <c r="Q2108" s="41"/>
    </row>
    <row r="2109" spans="1:29" x14ac:dyDescent="0.2">
      <c r="P2109" s="41"/>
      <c r="Q2109" s="41"/>
    </row>
    <row r="2110" spans="1:29" x14ac:dyDescent="0.2">
      <c r="P2110" s="41"/>
      <c r="Q2110" s="41"/>
    </row>
    <row r="2111" spans="1:29" x14ac:dyDescent="0.2">
      <c r="P2111" s="41"/>
      <c r="Q2111" s="41"/>
    </row>
    <row r="2112" spans="1:29" x14ac:dyDescent="0.2">
      <c r="P2112" s="41"/>
      <c r="Q2112" s="41"/>
    </row>
    <row r="2113" spans="16:17" x14ac:dyDescent="0.2">
      <c r="P2113" s="41"/>
      <c r="Q2113" s="41"/>
    </row>
    <row r="2114" spans="16:17" x14ac:dyDescent="0.2">
      <c r="P2114" s="41"/>
      <c r="Q2114" s="41"/>
    </row>
    <row r="2115" spans="16:17" x14ac:dyDescent="0.2">
      <c r="P2115" s="41"/>
      <c r="Q2115" s="41"/>
    </row>
    <row r="2116" spans="16:17" x14ac:dyDescent="0.2">
      <c r="P2116" s="41"/>
      <c r="Q2116" s="41"/>
    </row>
    <row r="2117" spans="16:17" x14ac:dyDescent="0.2">
      <c r="P2117" s="41"/>
      <c r="Q2117" s="41"/>
    </row>
    <row r="2118" spans="16:17" x14ac:dyDescent="0.2">
      <c r="P2118" s="41"/>
      <c r="Q2118" s="41"/>
    </row>
    <row r="2119" spans="16:17" x14ac:dyDescent="0.2">
      <c r="P2119" s="41"/>
      <c r="Q2119" s="41"/>
    </row>
    <row r="2120" spans="16:17" x14ac:dyDescent="0.2">
      <c r="P2120" s="41"/>
      <c r="Q2120" s="41"/>
    </row>
    <row r="2121" spans="16:17" x14ac:dyDescent="0.2">
      <c r="P2121" s="41"/>
      <c r="Q2121" s="41"/>
    </row>
    <row r="2122" spans="16:17" x14ac:dyDescent="0.2">
      <c r="P2122" s="41"/>
      <c r="Q2122" s="41"/>
    </row>
    <row r="2123" spans="16:17" x14ac:dyDescent="0.2">
      <c r="P2123" s="41"/>
      <c r="Q2123" s="41"/>
    </row>
    <row r="2124" spans="16:17" x14ac:dyDescent="0.2">
      <c r="P2124" s="41"/>
      <c r="Q2124" s="41"/>
    </row>
    <row r="2125" spans="16:17" x14ac:dyDescent="0.2">
      <c r="P2125" s="41"/>
      <c r="Q2125" s="41"/>
    </row>
    <row r="2126" spans="16:17" x14ac:dyDescent="0.2">
      <c r="P2126" s="41"/>
      <c r="Q2126" s="41"/>
    </row>
    <row r="2127" spans="16:17" x14ac:dyDescent="0.2">
      <c r="P2127" s="41"/>
      <c r="Q2127" s="41"/>
    </row>
    <row r="2128" spans="16:17" x14ac:dyDescent="0.2">
      <c r="P2128" s="41"/>
      <c r="Q2128" s="41"/>
    </row>
    <row r="2129" spans="16:17" x14ac:dyDescent="0.2">
      <c r="P2129" s="41"/>
      <c r="Q2129" s="41"/>
    </row>
    <row r="2130" spans="16:17" x14ac:dyDescent="0.2">
      <c r="P2130" s="41"/>
      <c r="Q2130" s="41"/>
    </row>
    <row r="2131" spans="16:17" x14ac:dyDescent="0.2">
      <c r="P2131" s="41"/>
      <c r="Q2131" s="41"/>
    </row>
    <row r="2132" spans="16:17" x14ac:dyDescent="0.2">
      <c r="P2132" s="41"/>
      <c r="Q2132" s="41"/>
    </row>
    <row r="2133" spans="16:17" x14ac:dyDescent="0.2">
      <c r="P2133" s="41"/>
      <c r="Q2133" s="41"/>
    </row>
    <row r="2134" spans="16:17" x14ac:dyDescent="0.2">
      <c r="P2134" s="41"/>
      <c r="Q2134" s="41"/>
    </row>
    <row r="2135" spans="16:17" x14ac:dyDescent="0.2">
      <c r="P2135" s="41"/>
      <c r="Q2135" s="41"/>
    </row>
    <row r="2136" spans="16:17" x14ac:dyDescent="0.2">
      <c r="P2136" s="41"/>
      <c r="Q2136" s="41"/>
    </row>
    <row r="2137" spans="16:17" x14ac:dyDescent="0.2">
      <c r="P2137" s="41"/>
      <c r="Q2137" s="41"/>
    </row>
    <row r="2138" spans="16:17" x14ac:dyDescent="0.2">
      <c r="P2138" s="41"/>
      <c r="Q2138" s="41"/>
    </row>
    <row r="2139" spans="16:17" x14ac:dyDescent="0.2">
      <c r="P2139" s="41"/>
      <c r="Q2139" s="41"/>
    </row>
    <row r="2140" spans="16:17" x14ac:dyDescent="0.2">
      <c r="P2140" s="41"/>
      <c r="Q2140" s="41"/>
    </row>
    <row r="2141" spans="16:17" x14ac:dyDescent="0.2">
      <c r="P2141" s="41"/>
      <c r="Q2141" s="41"/>
    </row>
    <row r="2142" spans="16:17" x14ac:dyDescent="0.2">
      <c r="P2142" s="41"/>
      <c r="Q2142" s="41"/>
    </row>
    <row r="2143" spans="16:17" x14ac:dyDescent="0.2">
      <c r="P2143" s="41"/>
      <c r="Q2143" s="41"/>
    </row>
    <row r="2144" spans="16:17" x14ac:dyDescent="0.2">
      <c r="P2144" s="41"/>
      <c r="Q2144" s="41"/>
    </row>
    <row r="2145" spans="16:17" x14ac:dyDescent="0.2">
      <c r="P2145" s="41"/>
      <c r="Q2145" s="41"/>
    </row>
    <row r="2146" spans="16:17" x14ac:dyDescent="0.2">
      <c r="P2146" s="41"/>
      <c r="Q2146" s="41"/>
    </row>
    <row r="2147" spans="16:17" x14ac:dyDescent="0.2">
      <c r="P2147" s="41"/>
      <c r="Q2147" s="41"/>
    </row>
    <row r="2148" spans="16:17" x14ac:dyDescent="0.2">
      <c r="P2148" s="41"/>
      <c r="Q2148" s="41"/>
    </row>
    <row r="2149" spans="16:17" x14ac:dyDescent="0.2">
      <c r="P2149" s="41"/>
      <c r="Q2149" s="41"/>
    </row>
    <row r="2150" spans="16:17" x14ac:dyDescent="0.2">
      <c r="P2150" s="41"/>
      <c r="Q2150" s="41"/>
    </row>
    <row r="2151" spans="16:17" x14ac:dyDescent="0.2">
      <c r="P2151" s="41"/>
      <c r="Q2151" s="41"/>
    </row>
    <row r="2152" spans="16:17" x14ac:dyDescent="0.2">
      <c r="P2152" s="41"/>
      <c r="Q2152" s="41"/>
    </row>
    <row r="2153" spans="16:17" x14ac:dyDescent="0.2">
      <c r="P2153" s="41"/>
      <c r="Q2153" s="41"/>
    </row>
    <row r="2154" spans="16:17" x14ac:dyDescent="0.2">
      <c r="P2154" s="41"/>
      <c r="Q2154" s="41"/>
    </row>
    <row r="2155" spans="16:17" x14ac:dyDescent="0.2">
      <c r="P2155" s="41"/>
      <c r="Q2155" s="41"/>
    </row>
    <row r="2156" spans="16:17" x14ac:dyDescent="0.2">
      <c r="P2156" s="41"/>
      <c r="Q2156" s="41"/>
    </row>
    <row r="2157" spans="16:17" x14ac:dyDescent="0.2">
      <c r="P2157" s="41"/>
      <c r="Q2157" s="41"/>
    </row>
    <row r="2158" spans="16:17" x14ac:dyDescent="0.2">
      <c r="P2158" s="41"/>
      <c r="Q2158" s="41"/>
    </row>
    <row r="2159" spans="16:17" x14ac:dyDescent="0.2">
      <c r="P2159" s="41"/>
      <c r="Q2159" s="41"/>
    </row>
    <row r="2160" spans="16:17" x14ac:dyDescent="0.2">
      <c r="P2160" s="41"/>
      <c r="Q2160" s="41"/>
    </row>
    <row r="2161" spans="16:17" x14ac:dyDescent="0.2">
      <c r="P2161" s="41"/>
      <c r="Q2161" s="41"/>
    </row>
    <row r="2162" spans="16:17" x14ac:dyDescent="0.2">
      <c r="P2162" s="41"/>
      <c r="Q2162" s="41"/>
    </row>
    <row r="2163" spans="16:17" x14ac:dyDescent="0.2">
      <c r="P2163" s="41"/>
      <c r="Q2163" s="41"/>
    </row>
    <row r="2164" spans="16:17" x14ac:dyDescent="0.2">
      <c r="P2164" s="41"/>
      <c r="Q2164" s="41"/>
    </row>
    <row r="2165" spans="16:17" x14ac:dyDescent="0.2">
      <c r="P2165" s="41"/>
      <c r="Q2165" s="41"/>
    </row>
    <row r="2166" spans="16:17" x14ac:dyDescent="0.2">
      <c r="P2166" s="41"/>
      <c r="Q2166" s="41"/>
    </row>
    <row r="2167" spans="16:17" x14ac:dyDescent="0.2">
      <c r="P2167" s="41"/>
      <c r="Q2167" s="41"/>
    </row>
    <row r="2168" spans="16:17" x14ac:dyDescent="0.2">
      <c r="P2168" s="41"/>
      <c r="Q2168" s="41"/>
    </row>
    <row r="2169" spans="16:17" x14ac:dyDescent="0.2">
      <c r="P2169" s="41"/>
      <c r="Q2169" s="41"/>
    </row>
    <row r="2170" spans="16:17" x14ac:dyDescent="0.2">
      <c r="P2170" s="41"/>
      <c r="Q2170" s="41"/>
    </row>
    <row r="2171" spans="16:17" x14ac:dyDescent="0.2">
      <c r="P2171" s="41"/>
      <c r="Q2171" s="41"/>
    </row>
    <row r="2172" spans="16:17" x14ac:dyDescent="0.2">
      <c r="P2172" s="41"/>
      <c r="Q2172" s="41"/>
    </row>
    <row r="2173" spans="16:17" x14ac:dyDescent="0.2">
      <c r="P2173" s="41"/>
      <c r="Q2173" s="41"/>
    </row>
    <row r="2174" spans="16:17" x14ac:dyDescent="0.2">
      <c r="P2174" s="41"/>
      <c r="Q2174" s="41"/>
    </row>
    <row r="2175" spans="16:17" x14ac:dyDescent="0.2">
      <c r="P2175" s="41"/>
      <c r="Q2175" s="41"/>
    </row>
    <row r="2176" spans="16:17" x14ac:dyDescent="0.2">
      <c r="P2176" s="41"/>
      <c r="Q2176" s="41"/>
    </row>
    <row r="2177" spans="16:17" x14ac:dyDescent="0.2">
      <c r="P2177" s="41"/>
      <c r="Q2177" s="41"/>
    </row>
    <row r="2178" spans="16:17" x14ac:dyDescent="0.2">
      <c r="P2178" s="41"/>
      <c r="Q2178" s="41"/>
    </row>
    <row r="2179" spans="16:17" x14ac:dyDescent="0.2">
      <c r="P2179" s="41"/>
      <c r="Q2179" s="41"/>
    </row>
    <row r="2180" spans="16:17" x14ac:dyDescent="0.2">
      <c r="P2180" s="41"/>
      <c r="Q2180" s="41"/>
    </row>
    <row r="2181" spans="16:17" x14ac:dyDescent="0.2">
      <c r="P2181" s="41"/>
      <c r="Q2181" s="41"/>
    </row>
    <row r="2182" spans="16:17" x14ac:dyDescent="0.2">
      <c r="P2182" s="41"/>
      <c r="Q2182" s="41"/>
    </row>
    <row r="2183" spans="16:17" x14ac:dyDescent="0.2">
      <c r="P2183" s="41"/>
      <c r="Q2183" s="41"/>
    </row>
    <row r="2184" spans="16:17" x14ac:dyDescent="0.2">
      <c r="P2184" s="41"/>
      <c r="Q2184" s="41"/>
    </row>
    <row r="2185" spans="16:17" x14ac:dyDescent="0.2">
      <c r="P2185" s="41"/>
      <c r="Q2185" s="41"/>
    </row>
    <row r="2186" spans="16:17" x14ac:dyDescent="0.2">
      <c r="P2186" s="41"/>
      <c r="Q2186" s="41"/>
    </row>
    <row r="2187" spans="16:17" x14ac:dyDescent="0.2">
      <c r="P2187" s="41"/>
      <c r="Q2187" s="41"/>
    </row>
    <row r="2188" spans="16:17" x14ac:dyDescent="0.2">
      <c r="P2188" s="41"/>
      <c r="Q2188" s="41"/>
    </row>
    <row r="2189" spans="16:17" x14ac:dyDescent="0.2">
      <c r="P2189" s="41"/>
      <c r="Q2189" s="41"/>
    </row>
    <row r="2190" spans="16:17" x14ac:dyDescent="0.2">
      <c r="P2190" s="41"/>
      <c r="Q2190" s="41"/>
    </row>
    <row r="2191" spans="16:17" x14ac:dyDescent="0.2">
      <c r="P2191" s="41"/>
      <c r="Q2191" s="41"/>
    </row>
    <row r="2192" spans="16:17" x14ac:dyDescent="0.2">
      <c r="P2192" s="41"/>
      <c r="Q2192" s="41"/>
    </row>
    <row r="2193" spans="16:17" x14ac:dyDescent="0.2">
      <c r="P2193" s="41"/>
      <c r="Q2193" s="41"/>
    </row>
    <row r="2194" spans="16:17" x14ac:dyDescent="0.2">
      <c r="P2194" s="41"/>
      <c r="Q2194" s="41"/>
    </row>
    <row r="2195" spans="16:17" x14ac:dyDescent="0.2">
      <c r="P2195" s="41"/>
      <c r="Q2195" s="41"/>
    </row>
    <row r="2196" spans="16:17" x14ac:dyDescent="0.2">
      <c r="P2196" s="41"/>
      <c r="Q2196" s="41"/>
    </row>
    <row r="2197" spans="16:17" x14ac:dyDescent="0.2">
      <c r="P2197" s="41"/>
      <c r="Q2197" s="41"/>
    </row>
    <row r="2198" spans="16:17" x14ac:dyDescent="0.2">
      <c r="P2198" s="41"/>
      <c r="Q2198" s="41"/>
    </row>
    <row r="2199" spans="16:17" x14ac:dyDescent="0.2">
      <c r="P2199" s="41"/>
      <c r="Q2199" s="41"/>
    </row>
    <row r="2200" spans="16:17" x14ac:dyDescent="0.2">
      <c r="P2200" s="41"/>
      <c r="Q2200" s="41"/>
    </row>
    <row r="2201" spans="16:17" x14ac:dyDescent="0.2">
      <c r="P2201" s="41"/>
      <c r="Q2201" s="41"/>
    </row>
    <row r="2202" spans="16:17" x14ac:dyDescent="0.2">
      <c r="P2202" s="41"/>
      <c r="Q2202" s="41"/>
    </row>
    <row r="2203" spans="16:17" x14ac:dyDescent="0.2">
      <c r="P2203" s="41"/>
      <c r="Q2203" s="41"/>
    </row>
    <row r="2204" spans="16:17" x14ac:dyDescent="0.2">
      <c r="P2204" s="41"/>
      <c r="Q2204" s="41"/>
    </row>
    <row r="2205" spans="16:17" x14ac:dyDescent="0.2">
      <c r="P2205" s="41"/>
      <c r="Q2205" s="41"/>
    </row>
    <row r="2206" spans="16:17" x14ac:dyDescent="0.2">
      <c r="P2206" s="41"/>
      <c r="Q2206" s="41"/>
    </row>
    <row r="2207" spans="16:17" x14ac:dyDescent="0.2">
      <c r="P2207" s="41"/>
      <c r="Q2207" s="41"/>
    </row>
    <row r="2208" spans="16:17" x14ac:dyDescent="0.2">
      <c r="P2208" s="41"/>
      <c r="Q2208" s="41"/>
    </row>
    <row r="2209" spans="16:17" x14ac:dyDescent="0.2">
      <c r="P2209" s="41"/>
      <c r="Q2209" s="41"/>
    </row>
    <row r="2210" spans="16:17" x14ac:dyDescent="0.2">
      <c r="P2210" s="41"/>
      <c r="Q2210" s="41"/>
    </row>
    <row r="2211" spans="16:17" x14ac:dyDescent="0.2">
      <c r="P2211" s="41"/>
      <c r="Q2211" s="41"/>
    </row>
    <row r="2212" spans="16:17" x14ac:dyDescent="0.2">
      <c r="P2212" s="41"/>
      <c r="Q2212" s="41"/>
    </row>
    <row r="2213" spans="16:17" x14ac:dyDescent="0.2">
      <c r="P2213" s="41"/>
      <c r="Q2213" s="41"/>
    </row>
    <row r="2214" spans="16:17" x14ac:dyDescent="0.2">
      <c r="P2214" s="41"/>
      <c r="Q2214" s="41"/>
    </row>
    <row r="2215" spans="16:17" x14ac:dyDescent="0.2">
      <c r="P2215" s="41"/>
      <c r="Q2215" s="41"/>
    </row>
    <row r="2216" spans="16:17" x14ac:dyDescent="0.2">
      <c r="P2216" s="41"/>
      <c r="Q2216" s="41"/>
    </row>
    <row r="2217" spans="16:17" x14ac:dyDescent="0.2">
      <c r="P2217" s="41"/>
      <c r="Q2217" s="41"/>
    </row>
    <row r="2218" spans="16:17" x14ac:dyDescent="0.2">
      <c r="P2218" s="41"/>
      <c r="Q2218" s="41"/>
    </row>
    <row r="2219" spans="16:17" x14ac:dyDescent="0.2">
      <c r="P2219" s="41"/>
      <c r="Q2219" s="41"/>
    </row>
    <row r="2220" spans="16:17" x14ac:dyDescent="0.2">
      <c r="P2220" s="41"/>
      <c r="Q2220" s="41"/>
    </row>
    <row r="2221" spans="16:17" x14ac:dyDescent="0.2">
      <c r="P2221" s="41"/>
      <c r="Q2221" s="41"/>
    </row>
    <row r="2222" spans="16:17" x14ac:dyDescent="0.2">
      <c r="P2222" s="41"/>
      <c r="Q2222" s="41"/>
    </row>
    <row r="2223" spans="16:17" x14ac:dyDescent="0.2">
      <c r="P2223" s="41"/>
      <c r="Q2223" s="41"/>
    </row>
    <row r="2224" spans="16:17" x14ac:dyDescent="0.2">
      <c r="P2224" s="41"/>
      <c r="Q2224" s="41"/>
    </row>
    <row r="2225" spans="16:17" x14ac:dyDescent="0.2">
      <c r="P2225" s="41"/>
      <c r="Q2225" s="41"/>
    </row>
    <row r="2226" spans="16:17" x14ac:dyDescent="0.2">
      <c r="P2226" s="41"/>
      <c r="Q2226" s="41"/>
    </row>
    <row r="2227" spans="16:17" x14ac:dyDescent="0.2">
      <c r="P2227" s="41"/>
      <c r="Q2227" s="41"/>
    </row>
    <row r="2228" spans="16:17" x14ac:dyDescent="0.2">
      <c r="P2228" s="41"/>
      <c r="Q2228" s="41"/>
    </row>
    <row r="2229" spans="16:17" x14ac:dyDescent="0.2">
      <c r="P2229" s="41"/>
      <c r="Q2229" s="41"/>
    </row>
    <row r="2230" spans="16:17" x14ac:dyDescent="0.2">
      <c r="P2230" s="41"/>
      <c r="Q2230" s="41"/>
    </row>
    <row r="2231" spans="16:17" x14ac:dyDescent="0.2">
      <c r="P2231" s="41"/>
      <c r="Q2231" s="41"/>
    </row>
    <row r="2232" spans="16:17" x14ac:dyDescent="0.2">
      <c r="P2232" s="41"/>
      <c r="Q2232" s="41"/>
    </row>
    <row r="2233" spans="16:17" x14ac:dyDescent="0.2">
      <c r="P2233" s="41"/>
      <c r="Q2233" s="41"/>
    </row>
    <row r="2234" spans="16:17" x14ac:dyDescent="0.2">
      <c r="P2234" s="41"/>
      <c r="Q2234" s="41"/>
    </row>
    <row r="2235" spans="16:17" x14ac:dyDescent="0.2">
      <c r="P2235" s="41"/>
      <c r="Q2235" s="41"/>
    </row>
    <row r="2236" spans="16:17" x14ac:dyDescent="0.2">
      <c r="P2236" s="41"/>
      <c r="Q2236" s="41"/>
    </row>
    <row r="2237" spans="16:17" x14ac:dyDescent="0.2">
      <c r="P2237" s="41"/>
      <c r="Q2237" s="41"/>
    </row>
    <row r="2238" spans="16:17" x14ac:dyDescent="0.2">
      <c r="P2238" s="41"/>
      <c r="Q2238" s="41"/>
    </row>
    <row r="2239" spans="16:17" x14ac:dyDescent="0.2">
      <c r="P2239" s="41"/>
      <c r="Q2239" s="41"/>
    </row>
    <row r="2240" spans="16:17" x14ac:dyDescent="0.2">
      <c r="P2240" s="41"/>
      <c r="Q2240" s="41"/>
    </row>
    <row r="2241" spans="16:17" x14ac:dyDescent="0.2">
      <c r="P2241" s="41"/>
      <c r="Q2241" s="41"/>
    </row>
    <row r="2242" spans="16:17" x14ac:dyDescent="0.2">
      <c r="P2242" s="41"/>
      <c r="Q2242" s="41"/>
    </row>
    <row r="2243" spans="16:17" x14ac:dyDescent="0.2">
      <c r="P2243" s="41"/>
      <c r="Q2243" s="41"/>
    </row>
    <row r="2244" spans="16:17" x14ac:dyDescent="0.2">
      <c r="P2244" s="41"/>
      <c r="Q2244" s="41"/>
    </row>
    <row r="2245" spans="16:17" x14ac:dyDescent="0.2">
      <c r="P2245" s="41"/>
      <c r="Q2245" s="41"/>
    </row>
    <row r="2246" spans="16:17" x14ac:dyDescent="0.2">
      <c r="P2246" s="41"/>
      <c r="Q2246" s="41"/>
    </row>
    <row r="2247" spans="16:17" x14ac:dyDescent="0.2">
      <c r="P2247" s="41"/>
      <c r="Q2247" s="41"/>
    </row>
    <row r="2248" spans="16:17" x14ac:dyDescent="0.2">
      <c r="P2248" s="41"/>
      <c r="Q2248" s="41"/>
    </row>
    <row r="2249" spans="16:17" x14ac:dyDescent="0.2">
      <c r="P2249" s="41"/>
      <c r="Q2249" s="41"/>
    </row>
    <row r="2250" spans="16:17" x14ac:dyDescent="0.2">
      <c r="P2250" s="41"/>
      <c r="Q2250" s="41"/>
    </row>
    <row r="2251" spans="16:17" x14ac:dyDescent="0.2">
      <c r="P2251" s="41"/>
      <c r="Q2251" s="41"/>
    </row>
    <row r="2252" spans="16:17" x14ac:dyDescent="0.2">
      <c r="P2252" s="41"/>
      <c r="Q2252" s="41"/>
    </row>
    <row r="2253" spans="16:17" x14ac:dyDescent="0.2">
      <c r="P2253" s="41"/>
      <c r="Q2253" s="41"/>
    </row>
    <row r="2254" spans="16:17" x14ac:dyDescent="0.2">
      <c r="P2254" s="41"/>
      <c r="Q2254" s="41"/>
    </row>
    <row r="2255" spans="16:17" x14ac:dyDescent="0.2">
      <c r="P2255" s="41"/>
      <c r="Q2255" s="41"/>
    </row>
    <row r="2256" spans="16:17" x14ac:dyDescent="0.2">
      <c r="P2256" s="41"/>
      <c r="Q2256" s="41"/>
    </row>
    <row r="2257" spans="16:17" x14ac:dyDescent="0.2">
      <c r="P2257" s="41"/>
      <c r="Q2257" s="41"/>
    </row>
    <row r="2258" spans="16:17" x14ac:dyDescent="0.2">
      <c r="P2258" s="41"/>
      <c r="Q2258" s="41"/>
    </row>
    <row r="2259" spans="16:17" x14ac:dyDescent="0.2">
      <c r="P2259" s="41"/>
      <c r="Q2259" s="41"/>
    </row>
    <row r="2260" spans="16:17" x14ac:dyDescent="0.2">
      <c r="P2260" s="41"/>
      <c r="Q2260" s="41"/>
    </row>
    <row r="2261" spans="16:17" x14ac:dyDescent="0.2">
      <c r="P2261" s="41"/>
      <c r="Q2261" s="41"/>
    </row>
    <row r="2262" spans="16:17" x14ac:dyDescent="0.2">
      <c r="P2262" s="41"/>
      <c r="Q2262" s="41"/>
    </row>
    <row r="2263" spans="16:17" x14ac:dyDescent="0.2">
      <c r="P2263" s="41"/>
      <c r="Q2263" s="41"/>
    </row>
    <row r="2264" spans="16:17" x14ac:dyDescent="0.2">
      <c r="P2264" s="41"/>
      <c r="Q2264" s="41"/>
    </row>
    <row r="2265" spans="16:17" x14ac:dyDescent="0.2">
      <c r="P2265" s="41"/>
      <c r="Q2265" s="41"/>
    </row>
    <row r="2266" spans="16:17" x14ac:dyDescent="0.2">
      <c r="P2266" s="41"/>
      <c r="Q2266" s="41"/>
    </row>
    <row r="2267" spans="16:17" x14ac:dyDescent="0.2">
      <c r="P2267" s="41"/>
      <c r="Q2267" s="41"/>
    </row>
    <row r="2268" spans="16:17" x14ac:dyDescent="0.2">
      <c r="P2268" s="41"/>
      <c r="Q2268" s="41"/>
    </row>
    <row r="2269" spans="16:17" x14ac:dyDescent="0.2">
      <c r="P2269" s="41"/>
      <c r="Q2269" s="41"/>
    </row>
    <row r="2270" spans="16:17" x14ac:dyDescent="0.2">
      <c r="P2270" s="41"/>
      <c r="Q2270" s="41"/>
    </row>
    <row r="2271" spans="16:17" x14ac:dyDescent="0.2">
      <c r="P2271" s="41"/>
      <c r="Q2271" s="41"/>
    </row>
    <row r="2272" spans="16:17" x14ac:dyDescent="0.2">
      <c r="P2272" s="41"/>
      <c r="Q2272" s="41"/>
    </row>
    <row r="2273" spans="16:17" x14ac:dyDescent="0.2">
      <c r="P2273" s="41"/>
      <c r="Q2273" s="41"/>
    </row>
    <row r="2274" spans="16:17" x14ac:dyDescent="0.2">
      <c r="P2274" s="41"/>
      <c r="Q2274" s="41"/>
    </row>
    <row r="2275" spans="16:17" x14ac:dyDescent="0.2">
      <c r="P2275" s="41"/>
      <c r="Q2275" s="41"/>
    </row>
    <row r="2276" spans="16:17" x14ac:dyDescent="0.2">
      <c r="P2276" s="41"/>
      <c r="Q2276" s="41"/>
    </row>
    <row r="2277" spans="16:17" x14ac:dyDescent="0.2">
      <c r="P2277" s="41"/>
      <c r="Q2277" s="41"/>
    </row>
    <row r="2278" spans="16:17" x14ac:dyDescent="0.2">
      <c r="P2278" s="41"/>
      <c r="Q2278" s="41"/>
    </row>
    <row r="2279" spans="16:17" x14ac:dyDescent="0.2">
      <c r="P2279" s="41"/>
      <c r="Q2279" s="41"/>
    </row>
    <row r="2280" spans="16:17" x14ac:dyDescent="0.2">
      <c r="P2280" s="41"/>
      <c r="Q2280" s="41"/>
    </row>
    <row r="2281" spans="16:17" x14ac:dyDescent="0.2">
      <c r="P2281" s="41"/>
      <c r="Q2281" s="41"/>
    </row>
    <row r="2282" spans="16:17" x14ac:dyDescent="0.2">
      <c r="P2282" s="41"/>
      <c r="Q2282" s="41"/>
    </row>
    <row r="2283" spans="16:17" x14ac:dyDescent="0.2">
      <c r="P2283" s="41"/>
      <c r="Q2283" s="41"/>
    </row>
    <row r="2284" spans="16:17" x14ac:dyDescent="0.2">
      <c r="P2284" s="41"/>
      <c r="Q2284" s="41"/>
    </row>
    <row r="2285" spans="16:17" x14ac:dyDescent="0.2">
      <c r="P2285" s="41"/>
      <c r="Q2285" s="41"/>
    </row>
    <row r="2286" spans="16:17" x14ac:dyDescent="0.2">
      <c r="P2286" s="41"/>
      <c r="Q2286" s="41"/>
    </row>
    <row r="2287" spans="16:17" x14ac:dyDescent="0.2">
      <c r="P2287" s="41"/>
      <c r="Q2287" s="41"/>
    </row>
    <row r="2288" spans="16:17" x14ac:dyDescent="0.2">
      <c r="P2288" s="41"/>
      <c r="Q2288" s="41"/>
    </row>
    <row r="2289" spans="16:17" x14ac:dyDescent="0.2">
      <c r="P2289" s="41"/>
      <c r="Q2289" s="41"/>
    </row>
    <row r="2290" spans="16:17" x14ac:dyDescent="0.2">
      <c r="P2290" s="41"/>
      <c r="Q2290" s="41"/>
    </row>
    <row r="2291" spans="16:17" x14ac:dyDescent="0.2">
      <c r="P2291" s="41"/>
      <c r="Q2291" s="41"/>
    </row>
    <row r="2292" spans="16:17" x14ac:dyDescent="0.2">
      <c r="P2292" s="41"/>
      <c r="Q2292" s="41"/>
    </row>
    <row r="2293" spans="16:17" x14ac:dyDescent="0.2">
      <c r="P2293" s="41"/>
      <c r="Q2293" s="41"/>
    </row>
    <row r="2294" spans="16:17" x14ac:dyDescent="0.2">
      <c r="P2294" s="41"/>
      <c r="Q2294" s="41"/>
    </row>
    <row r="2295" spans="16:17" x14ac:dyDescent="0.2">
      <c r="P2295" s="41"/>
      <c r="Q2295" s="41"/>
    </row>
    <row r="2296" spans="16:17" x14ac:dyDescent="0.2">
      <c r="P2296" s="41"/>
      <c r="Q2296" s="41"/>
    </row>
    <row r="2297" spans="16:17" x14ac:dyDescent="0.2">
      <c r="P2297" s="41"/>
      <c r="Q2297" s="41"/>
    </row>
    <row r="2298" spans="16:17" x14ac:dyDescent="0.2">
      <c r="P2298" s="41"/>
      <c r="Q2298" s="41"/>
    </row>
    <row r="2299" spans="16:17" x14ac:dyDescent="0.2">
      <c r="P2299" s="41"/>
      <c r="Q2299" s="41"/>
    </row>
    <row r="2300" spans="16:17" x14ac:dyDescent="0.2">
      <c r="P2300" s="41"/>
      <c r="Q2300" s="41"/>
    </row>
    <row r="2301" spans="16:17" x14ac:dyDescent="0.2">
      <c r="P2301" s="41"/>
      <c r="Q2301" s="41"/>
    </row>
    <row r="2302" spans="16:17" x14ac:dyDescent="0.2">
      <c r="P2302" s="41"/>
      <c r="Q2302" s="41"/>
    </row>
    <row r="2303" spans="16:17" x14ac:dyDescent="0.2">
      <c r="P2303" s="41"/>
      <c r="Q2303" s="41"/>
    </row>
    <row r="2304" spans="16:17" x14ac:dyDescent="0.2">
      <c r="P2304" s="41"/>
      <c r="Q2304" s="41"/>
    </row>
    <row r="2305" spans="16:17" x14ac:dyDescent="0.2">
      <c r="P2305" s="41"/>
      <c r="Q2305" s="41"/>
    </row>
    <row r="2306" spans="16:17" x14ac:dyDescent="0.2">
      <c r="P2306" s="41"/>
      <c r="Q2306" s="41"/>
    </row>
    <row r="2307" spans="16:17" x14ac:dyDescent="0.2">
      <c r="P2307" s="41"/>
      <c r="Q2307" s="41"/>
    </row>
    <row r="2308" spans="16:17" x14ac:dyDescent="0.2">
      <c r="P2308" s="41"/>
      <c r="Q2308" s="41"/>
    </row>
    <row r="2309" spans="16:17" x14ac:dyDescent="0.2">
      <c r="P2309" s="41"/>
      <c r="Q2309" s="41"/>
    </row>
    <row r="2310" spans="16:17" x14ac:dyDescent="0.2">
      <c r="P2310" s="41"/>
      <c r="Q2310" s="41"/>
    </row>
    <row r="2311" spans="16:17" x14ac:dyDescent="0.2">
      <c r="P2311" s="41"/>
      <c r="Q2311" s="41"/>
    </row>
    <row r="2312" spans="16:17" x14ac:dyDescent="0.2">
      <c r="P2312" s="41"/>
      <c r="Q2312" s="41"/>
    </row>
    <row r="2313" spans="16:17" x14ac:dyDescent="0.2">
      <c r="P2313" s="41"/>
      <c r="Q2313" s="41"/>
    </row>
    <row r="2314" spans="16:17" x14ac:dyDescent="0.2">
      <c r="P2314" s="41"/>
      <c r="Q2314" s="41"/>
    </row>
    <row r="2315" spans="16:17" x14ac:dyDescent="0.2">
      <c r="P2315" s="41"/>
      <c r="Q2315" s="41"/>
    </row>
    <row r="2316" spans="16:17" x14ac:dyDescent="0.2">
      <c r="P2316" s="41"/>
      <c r="Q2316" s="41"/>
    </row>
    <row r="2317" spans="16:17" x14ac:dyDescent="0.2">
      <c r="P2317" s="41"/>
      <c r="Q2317" s="41"/>
    </row>
    <row r="2318" spans="16:17" x14ac:dyDescent="0.2">
      <c r="P2318" s="41"/>
      <c r="Q2318" s="41"/>
    </row>
    <row r="2319" spans="16:17" x14ac:dyDescent="0.2">
      <c r="P2319" s="41"/>
      <c r="Q2319" s="41"/>
    </row>
    <row r="2320" spans="16:17" x14ac:dyDescent="0.2">
      <c r="P2320" s="41"/>
      <c r="Q2320" s="41"/>
    </row>
    <row r="2321" spans="16:17" x14ac:dyDescent="0.2">
      <c r="P2321" s="41"/>
      <c r="Q2321" s="41"/>
    </row>
    <row r="2322" spans="16:17" x14ac:dyDescent="0.2">
      <c r="P2322" s="41"/>
      <c r="Q2322" s="41"/>
    </row>
    <row r="2323" spans="16:17" x14ac:dyDescent="0.2">
      <c r="P2323" s="41"/>
      <c r="Q2323" s="41"/>
    </row>
    <row r="2324" spans="16:17" x14ac:dyDescent="0.2">
      <c r="P2324" s="41"/>
      <c r="Q2324" s="41"/>
    </row>
    <row r="2325" spans="16:17" x14ac:dyDescent="0.2">
      <c r="P2325" s="41"/>
      <c r="Q2325" s="41"/>
    </row>
    <row r="2326" spans="16:17" x14ac:dyDescent="0.2">
      <c r="P2326" s="41"/>
      <c r="Q2326" s="41"/>
    </row>
    <row r="2327" spans="16:17" x14ac:dyDescent="0.2">
      <c r="P2327" s="41"/>
      <c r="Q2327" s="41"/>
    </row>
    <row r="2328" spans="16:17" x14ac:dyDescent="0.2">
      <c r="P2328" s="41"/>
      <c r="Q2328" s="41"/>
    </row>
    <row r="2329" spans="16:17" x14ac:dyDescent="0.2">
      <c r="P2329" s="41"/>
      <c r="Q2329" s="41"/>
    </row>
    <row r="2330" spans="16:17" x14ac:dyDescent="0.2">
      <c r="P2330" s="41"/>
      <c r="Q2330" s="41"/>
    </row>
    <row r="2331" spans="16:17" x14ac:dyDescent="0.2">
      <c r="P2331" s="41"/>
      <c r="Q2331" s="41"/>
    </row>
    <row r="2332" spans="16:17" x14ac:dyDescent="0.2">
      <c r="P2332" s="41"/>
      <c r="Q2332" s="41"/>
    </row>
    <row r="2333" spans="16:17" x14ac:dyDescent="0.2">
      <c r="P2333" s="41"/>
      <c r="Q2333" s="41"/>
    </row>
    <row r="2334" spans="16:17" x14ac:dyDescent="0.2">
      <c r="P2334" s="41"/>
      <c r="Q2334" s="41"/>
    </row>
    <row r="2335" spans="16:17" x14ac:dyDescent="0.2">
      <c r="P2335" s="41"/>
      <c r="Q2335" s="41"/>
    </row>
    <row r="2336" spans="16:17" x14ac:dyDescent="0.2">
      <c r="P2336" s="41"/>
      <c r="Q2336" s="41"/>
    </row>
    <row r="2337" spans="16:17" x14ac:dyDescent="0.2">
      <c r="P2337" s="41"/>
      <c r="Q2337" s="41"/>
    </row>
    <row r="2338" spans="16:17" x14ac:dyDescent="0.2">
      <c r="P2338" s="41"/>
      <c r="Q2338" s="41"/>
    </row>
    <row r="2339" spans="16:17" x14ac:dyDescent="0.2">
      <c r="P2339" s="41"/>
      <c r="Q2339" s="41"/>
    </row>
    <row r="2340" spans="16:17" x14ac:dyDescent="0.2">
      <c r="P2340" s="41"/>
      <c r="Q2340" s="41"/>
    </row>
    <row r="2341" spans="16:17" x14ac:dyDescent="0.2">
      <c r="P2341" s="41"/>
      <c r="Q2341" s="41"/>
    </row>
    <row r="2342" spans="16:17" x14ac:dyDescent="0.2">
      <c r="P2342" s="41"/>
      <c r="Q2342" s="41"/>
    </row>
    <row r="2343" spans="16:17" x14ac:dyDescent="0.2">
      <c r="P2343" s="41"/>
      <c r="Q2343" s="41"/>
    </row>
    <row r="2344" spans="16:17" x14ac:dyDescent="0.2">
      <c r="P2344" s="41"/>
      <c r="Q2344" s="41"/>
    </row>
    <row r="2345" spans="16:17" x14ac:dyDescent="0.2">
      <c r="P2345" s="41"/>
      <c r="Q2345" s="41"/>
    </row>
    <row r="2346" spans="16:17" x14ac:dyDescent="0.2">
      <c r="P2346" s="41"/>
      <c r="Q2346" s="41"/>
    </row>
    <row r="2347" spans="16:17" x14ac:dyDescent="0.2">
      <c r="P2347" s="41"/>
      <c r="Q2347" s="41"/>
    </row>
    <row r="2348" spans="16:17" x14ac:dyDescent="0.2">
      <c r="P2348" s="41"/>
      <c r="Q2348" s="41"/>
    </row>
    <row r="2349" spans="16:17" x14ac:dyDescent="0.2">
      <c r="P2349" s="41"/>
      <c r="Q2349" s="41"/>
    </row>
    <row r="2350" spans="16:17" x14ac:dyDescent="0.2">
      <c r="P2350" s="41"/>
      <c r="Q2350" s="41"/>
    </row>
    <row r="2351" spans="16:17" x14ac:dyDescent="0.2">
      <c r="P2351" s="41"/>
      <c r="Q2351" s="41"/>
    </row>
    <row r="2352" spans="16:17" x14ac:dyDescent="0.2">
      <c r="P2352" s="41"/>
      <c r="Q2352" s="41"/>
    </row>
    <row r="2353" spans="16:17" x14ac:dyDescent="0.2">
      <c r="P2353" s="41"/>
      <c r="Q2353" s="41"/>
    </row>
    <row r="2354" spans="16:17" x14ac:dyDescent="0.2">
      <c r="P2354" s="41"/>
      <c r="Q2354" s="41"/>
    </row>
    <row r="2355" spans="16:17" x14ac:dyDescent="0.2">
      <c r="P2355" s="41"/>
      <c r="Q2355" s="41"/>
    </row>
    <row r="2356" spans="16:17" x14ac:dyDescent="0.2">
      <c r="P2356" s="41"/>
      <c r="Q2356" s="41"/>
    </row>
    <row r="2357" spans="16:17" x14ac:dyDescent="0.2">
      <c r="P2357" s="41"/>
      <c r="Q2357" s="41"/>
    </row>
    <row r="2358" spans="16:17" x14ac:dyDescent="0.2">
      <c r="P2358" s="41"/>
      <c r="Q2358" s="41"/>
    </row>
    <row r="2359" spans="16:17" x14ac:dyDescent="0.2">
      <c r="P2359" s="41"/>
      <c r="Q2359" s="41"/>
    </row>
    <row r="2360" spans="16:17" x14ac:dyDescent="0.2">
      <c r="P2360" s="41"/>
      <c r="Q2360" s="41"/>
    </row>
    <row r="2361" spans="16:17" x14ac:dyDescent="0.2">
      <c r="P2361" s="41"/>
      <c r="Q2361" s="41"/>
    </row>
    <row r="2362" spans="16:17" x14ac:dyDescent="0.2">
      <c r="P2362" s="41"/>
      <c r="Q2362" s="41"/>
    </row>
    <row r="2363" spans="16:17" x14ac:dyDescent="0.2">
      <c r="P2363" s="41"/>
      <c r="Q2363" s="41"/>
    </row>
    <row r="2364" spans="16:17" x14ac:dyDescent="0.2">
      <c r="P2364" s="41"/>
      <c r="Q2364" s="41"/>
    </row>
    <row r="2365" spans="16:17" x14ac:dyDescent="0.2">
      <c r="P2365" s="41"/>
      <c r="Q2365" s="41"/>
    </row>
    <row r="2366" spans="16:17" x14ac:dyDescent="0.2">
      <c r="P2366" s="41"/>
      <c r="Q2366" s="41"/>
    </row>
    <row r="2367" spans="16:17" x14ac:dyDescent="0.2">
      <c r="P2367" s="41"/>
      <c r="Q2367" s="41"/>
    </row>
    <row r="2368" spans="16:17" x14ac:dyDescent="0.2">
      <c r="P2368" s="41"/>
      <c r="Q2368" s="41"/>
    </row>
    <row r="2369" spans="16:17" x14ac:dyDescent="0.2">
      <c r="P2369" s="41"/>
      <c r="Q2369" s="41"/>
    </row>
    <row r="2370" spans="16:17" x14ac:dyDescent="0.2">
      <c r="P2370" s="41"/>
      <c r="Q2370" s="41"/>
    </row>
    <row r="2371" spans="16:17" x14ac:dyDescent="0.2">
      <c r="P2371" s="41"/>
      <c r="Q2371" s="41"/>
    </row>
    <row r="2372" spans="16:17" x14ac:dyDescent="0.2">
      <c r="P2372" s="41"/>
      <c r="Q2372" s="41"/>
    </row>
    <row r="2373" spans="16:17" x14ac:dyDescent="0.2">
      <c r="P2373" s="41"/>
      <c r="Q2373" s="41"/>
    </row>
    <row r="2374" spans="16:17" x14ac:dyDescent="0.2">
      <c r="P2374" s="41"/>
      <c r="Q2374" s="41"/>
    </row>
    <row r="2375" spans="16:17" x14ac:dyDescent="0.2">
      <c r="P2375" s="41"/>
      <c r="Q2375" s="41"/>
    </row>
    <row r="2376" spans="16:17" x14ac:dyDescent="0.2">
      <c r="P2376" s="41"/>
      <c r="Q2376" s="41"/>
    </row>
    <row r="2377" spans="16:17" x14ac:dyDescent="0.2">
      <c r="P2377" s="41"/>
      <c r="Q2377" s="41"/>
    </row>
    <row r="2378" spans="16:17" x14ac:dyDescent="0.2">
      <c r="P2378" s="41"/>
      <c r="Q2378" s="41"/>
    </row>
    <row r="2379" spans="16:17" x14ac:dyDescent="0.2">
      <c r="P2379" s="41"/>
      <c r="Q2379" s="41"/>
    </row>
    <row r="2380" spans="16:17" x14ac:dyDescent="0.2">
      <c r="P2380" s="41"/>
      <c r="Q2380" s="41"/>
    </row>
    <row r="2381" spans="16:17" x14ac:dyDescent="0.2">
      <c r="P2381" s="41"/>
      <c r="Q2381" s="41"/>
    </row>
    <row r="2382" spans="16:17" x14ac:dyDescent="0.2">
      <c r="P2382" s="41"/>
      <c r="Q2382" s="41"/>
    </row>
    <row r="2383" spans="16:17" x14ac:dyDescent="0.2">
      <c r="P2383" s="41"/>
      <c r="Q2383" s="41"/>
    </row>
    <row r="2384" spans="16:17" x14ac:dyDescent="0.2">
      <c r="P2384" s="41"/>
      <c r="Q2384" s="41"/>
    </row>
    <row r="2385" spans="16:17" x14ac:dyDescent="0.2">
      <c r="P2385" s="41"/>
      <c r="Q2385" s="41"/>
    </row>
    <row r="2386" spans="16:17" x14ac:dyDescent="0.2">
      <c r="P2386" s="41"/>
      <c r="Q2386" s="41"/>
    </row>
    <row r="2387" spans="16:17" x14ac:dyDescent="0.2">
      <c r="P2387" s="41"/>
      <c r="Q2387" s="41"/>
    </row>
    <row r="2388" spans="16:17" x14ac:dyDescent="0.2">
      <c r="P2388" s="41"/>
      <c r="Q2388" s="41"/>
    </row>
    <row r="2389" spans="16:17" x14ac:dyDescent="0.2">
      <c r="P2389" s="41"/>
      <c r="Q2389" s="41"/>
    </row>
    <row r="2390" spans="16:17" x14ac:dyDescent="0.2">
      <c r="P2390" s="41"/>
      <c r="Q2390" s="41"/>
    </row>
    <row r="2391" spans="16:17" x14ac:dyDescent="0.2">
      <c r="P2391" s="41"/>
      <c r="Q2391" s="41"/>
    </row>
    <row r="2392" spans="16:17" x14ac:dyDescent="0.2">
      <c r="P2392" s="41"/>
      <c r="Q2392" s="41"/>
    </row>
    <row r="2393" spans="16:17" x14ac:dyDescent="0.2">
      <c r="P2393" s="41"/>
      <c r="Q2393" s="41"/>
    </row>
    <row r="2394" spans="16:17" x14ac:dyDescent="0.2">
      <c r="P2394" s="41"/>
      <c r="Q2394" s="41"/>
    </row>
    <row r="2395" spans="16:17" x14ac:dyDescent="0.2">
      <c r="P2395" s="41"/>
      <c r="Q2395" s="41"/>
    </row>
    <row r="2396" spans="16:17" x14ac:dyDescent="0.2">
      <c r="P2396" s="41"/>
      <c r="Q2396" s="41"/>
    </row>
    <row r="2397" spans="16:17" x14ac:dyDescent="0.2">
      <c r="P2397" s="41"/>
      <c r="Q2397" s="41"/>
    </row>
    <row r="2398" spans="16:17" x14ac:dyDescent="0.2">
      <c r="P2398" s="41"/>
      <c r="Q2398" s="41"/>
    </row>
    <row r="2399" spans="16:17" x14ac:dyDescent="0.2">
      <c r="P2399" s="41"/>
      <c r="Q2399" s="41"/>
    </row>
    <row r="2400" spans="16:17" x14ac:dyDescent="0.2">
      <c r="P2400" s="41"/>
      <c r="Q2400" s="41"/>
    </row>
    <row r="2401" spans="16:17" x14ac:dyDescent="0.2">
      <c r="P2401" s="41"/>
      <c r="Q2401" s="41"/>
    </row>
    <row r="2402" spans="16:17" x14ac:dyDescent="0.2">
      <c r="P2402" s="41"/>
      <c r="Q2402" s="41"/>
    </row>
    <row r="2403" spans="16:17" x14ac:dyDescent="0.2">
      <c r="P2403" s="41"/>
      <c r="Q2403" s="41"/>
    </row>
    <row r="2404" spans="16:17" x14ac:dyDescent="0.2">
      <c r="P2404" s="41"/>
      <c r="Q2404" s="41"/>
    </row>
    <row r="2405" spans="16:17" x14ac:dyDescent="0.2">
      <c r="P2405" s="41"/>
      <c r="Q2405" s="41"/>
    </row>
    <row r="2406" spans="16:17" x14ac:dyDescent="0.2">
      <c r="P2406" s="41"/>
      <c r="Q2406" s="41"/>
    </row>
    <row r="2407" spans="16:17" x14ac:dyDescent="0.2">
      <c r="P2407" s="41"/>
      <c r="Q2407" s="41"/>
    </row>
    <row r="2408" spans="16:17" x14ac:dyDescent="0.2">
      <c r="P2408" s="41"/>
      <c r="Q2408" s="41"/>
    </row>
    <row r="2409" spans="16:17" x14ac:dyDescent="0.2">
      <c r="P2409" s="41"/>
      <c r="Q2409" s="41"/>
    </row>
    <row r="2410" spans="16:17" x14ac:dyDescent="0.2">
      <c r="P2410" s="41"/>
      <c r="Q2410" s="41"/>
    </row>
    <row r="2411" spans="16:17" x14ac:dyDescent="0.2">
      <c r="P2411" s="41"/>
      <c r="Q2411" s="41"/>
    </row>
    <row r="2412" spans="16:17" x14ac:dyDescent="0.2">
      <c r="P2412" s="41"/>
      <c r="Q2412" s="41"/>
    </row>
    <row r="2413" spans="16:17" x14ac:dyDescent="0.2">
      <c r="P2413" s="41"/>
      <c r="Q2413" s="41"/>
    </row>
    <row r="2414" spans="16:17" x14ac:dyDescent="0.2">
      <c r="P2414" s="41"/>
      <c r="Q2414" s="41"/>
    </row>
    <row r="2415" spans="16:17" x14ac:dyDescent="0.2">
      <c r="P2415" s="41"/>
      <c r="Q2415" s="41"/>
    </row>
    <row r="2416" spans="16:17" x14ac:dyDescent="0.2">
      <c r="P2416" s="41"/>
      <c r="Q2416" s="41"/>
    </row>
    <row r="2417" spans="16:17" x14ac:dyDescent="0.2">
      <c r="P2417" s="41"/>
      <c r="Q2417" s="41"/>
    </row>
    <row r="2418" spans="16:17" x14ac:dyDescent="0.2">
      <c r="P2418" s="41"/>
      <c r="Q2418" s="41"/>
    </row>
    <row r="2419" spans="16:17" x14ac:dyDescent="0.2">
      <c r="P2419" s="41"/>
      <c r="Q2419" s="41"/>
    </row>
    <row r="2420" spans="16:17" x14ac:dyDescent="0.2">
      <c r="P2420" s="41"/>
      <c r="Q2420" s="41"/>
    </row>
    <row r="2421" spans="16:17" x14ac:dyDescent="0.2">
      <c r="P2421" s="41"/>
      <c r="Q2421" s="41"/>
    </row>
    <row r="2422" spans="16:17" x14ac:dyDescent="0.2">
      <c r="P2422" s="41"/>
      <c r="Q2422" s="41"/>
    </row>
    <row r="2423" spans="16:17" x14ac:dyDescent="0.2">
      <c r="P2423" s="41"/>
      <c r="Q2423" s="41"/>
    </row>
    <row r="2424" spans="16:17" x14ac:dyDescent="0.2">
      <c r="P2424" s="41"/>
      <c r="Q2424" s="41"/>
    </row>
    <row r="2425" spans="16:17" x14ac:dyDescent="0.2">
      <c r="P2425" s="41"/>
      <c r="Q2425" s="41"/>
    </row>
    <row r="2426" spans="16:17" x14ac:dyDescent="0.2">
      <c r="P2426" s="41"/>
      <c r="Q2426" s="41"/>
    </row>
    <row r="2427" spans="16:17" x14ac:dyDescent="0.2">
      <c r="P2427" s="41"/>
      <c r="Q2427" s="41"/>
    </row>
    <row r="2428" spans="16:17" x14ac:dyDescent="0.2">
      <c r="P2428" s="41"/>
      <c r="Q2428" s="41"/>
    </row>
    <row r="2429" spans="16:17" x14ac:dyDescent="0.2">
      <c r="P2429" s="41"/>
      <c r="Q2429" s="41"/>
    </row>
    <row r="2430" spans="16:17" x14ac:dyDescent="0.2">
      <c r="P2430" s="41"/>
      <c r="Q2430" s="41"/>
    </row>
    <row r="2431" spans="16:17" x14ac:dyDescent="0.2">
      <c r="P2431" s="41"/>
      <c r="Q2431" s="41"/>
    </row>
    <row r="2432" spans="16:17" x14ac:dyDescent="0.2">
      <c r="P2432" s="41"/>
      <c r="Q2432" s="41"/>
    </row>
    <row r="2433" spans="16:17" x14ac:dyDescent="0.2">
      <c r="P2433" s="41"/>
      <c r="Q2433" s="41"/>
    </row>
    <row r="2434" spans="16:17" x14ac:dyDescent="0.2">
      <c r="P2434" s="41"/>
      <c r="Q2434" s="41"/>
    </row>
    <row r="2435" spans="16:17" x14ac:dyDescent="0.2">
      <c r="P2435" s="41"/>
      <c r="Q2435" s="41"/>
    </row>
    <row r="2436" spans="16:17" x14ac:dyDescent="0.2">
      <c r="P2436" s="41"/>
      <c r="Q2436" s="41"/>
    </row>
    <row r="2437" spans="16:17" x14ac:dyDescent="0.2">
      <c r="P2437" s="41"/>
      <c r="Q2437" s="41"/>
    </row>
    <row r="2438" spans="16:17" x14ac:dyDescent="0.2">
      <c r="P2438" s="41"/>
      <c r="Q2438" s="41"/>
    </row>
    <row r="2439" spans="16:17" x14ac:dyDescent="0.2">
      <c r="P2439" s="41"/>
      <c r="Q2439" s="41"/>
    </row>
    <row r="2440" spans="16:17" x14ac:dyDescent="0.2">
      <c r="P2440" s="41"/>
      <c r="Q2440" s="41"/>
    </row>
    <row r="2441" spans="16:17" x14ac:dyDescent="0.2">
      <c r="P2441" s="41"/>
      <c r="Q2441" s="41"/>
    </row>
    <row r="2442" spans="16:17" x14ac:dyDescent="0.2">
      <c r="P2442" s="41"/>
      <c r="Q2442" s="41"/>
    </row>
    <row r="2443" spans="16:17" x14ac:dyDescent="0.2">
      <c r="P2443" s="41"/>
      <c r="Q2443" s="41"/>
    </row>
    <row r="2444" spans="16:17" x14ac:dyDescent="0.2">
      <c r="P2444" s="41"/>
      <c r="Q2444" s="41"/>
    </row>
    <row r="2445" spans="16:17" x14ac:dyDescent="0.2">
      <c r="P2445" s="41"/>
      <c r="Q2445" s="41"/>
    </row>
    <row r="2446" spans="16:17" x14ac:dyDescent="0.2">
      <c r="P2446" s="41"/>
      <c r="Q2446" s="41"/>
    </row>
    <row r="2447" spans="16:17" x14ac:dyDescent="0.2">
      <c r="P2447" s="41"/>
      <c r="Q2447" s="41"/>
    </row>
    <row r="2448" spans="16:17" x14ac:dyDescent="0.2">
      <c r="P2448" s="41"/>
      <c r="Q2448" s="41"/>
    </row>
    <row r="2449" spans="16:17" x14ac:dyDescent="0.2">
      <c r="P2449" s="41"/>
      <c r="Q2449" s="41"/>
    </row>
    <row r="2450" spans="16:17" x14ac:dyDescent="0.2">
      <c r="P2450" s="41"/>
      <c r="Q2450" s="41"/>
    </row>
    <row r="2451" spans="16:17" x14ac:dyDescent="0.2">
      <c r="P2451" s="41"/>
      <c r="Q2451" s="41"/>
    </row>
    <row r="2452" spans="16:17" x14ac:dyDescent="0.2">
      <c r="P2452" s="41"/>
      <c r="Q2452" s="41"/>
    </row>
    <row r="2453" spans="16:17" x14ac:dyDescent="0.2">
      <c r="P2453" s="41"/>
      <c r="Q2453" s="41"/>
    </row>
    <row r="2454" spans="16:17" x14ac:dyDescent="0.2">
      <c r="P2454" s="41"/>
      <c r="Q2454" s="41"/>
    </row>
    <row r="2455" spans="16:17" x14ac:dyDescent="0.2">
      <c r="P2455" s="41"/>
      <c r="Q2455" s="41"/>
    </row>
    <row r="2456" spans="16:17" x14ac:dyDescent="0.2">
      <c r="P2456" s="41"/>
      <c r="Q2456" s="41"/>
    </row>
    <row r="2457" spans="16:17" x14ac:dyDescent="0.2">
      <c r="P2457" s="41"/>
      <c r="Q2457" s="41"/>
    </row>
    <row r="2458" spans="16:17" x14ac:dyDescent="0.2">
      <c r="P2458" s="41"/>
      <c r="Q2458" s="41"/>
    </row>
    <row r="2459" spans="16:17" x14ac:dyDescent="0.2">
      <c r="P2459" s="41"/>
      <c r="Q2459" s="41"/>
    </row>
    <row r="2460" spans="16:17" x14ac:dyDescent="0.2">
      <c r="P2460" s="41"/>
      <c r="Q2460" s="41"/>
    </row>
    <row r="2461" spans="16:17" x14ac:dyDescent="0.2">
      <c r="P2461" s="41"/>
      <c r="Q2461" s="41"/>
    </row>
    <row r="2462" spans="16:17" x14ac:dyDescent="0.2">
      <c r="P2462" s="41"/>
      <c r="Q2462" s="41"/>
    </row>
    <row r="2463" spans="16:17" x14ac:dyDescent="0.2">
      <c r="P2463" s="41"/>
      <c r="Q2463" s="41"/>
    </row>
    <row r="2464" spans="16:17" x14ac:dyDescent="0.2">
      <c r="P2464" s="41"/>
      <c r="Q2464" s="41"/>
    </row>
    <row r="2465" spans="16:17" x14ac:dyDescent="0.2">
      <c r="P2465" s="41"/>
      <c r="Q2465" s="41"/>
    </row>
    <row r="2466" spans="16:17" x14ac:dyDescent="0.2">
      <c r="P2466" s="41"/>
      <c r="Q2466" s="41"/>
    </row>
    <row r="2467" spans="16:17" x14ac:dyDescent="0.2">
      <c r="P2467" s="41"/>
      <c r="Q2467" s="41"/>
    </row>
    <row r="2468" spans="16:17" x14ac:dyDescent="0.2">
      <c r="P2468" s="41"/>
      <c r="Q2468" s="41"/>
    </row>
    <row r="2469" spans="16:17" x14ac:dyDescent="0.2">
      <c r="P2469" s="41"/>
      <c r="Q2469" s="41"/>
    </row>
    <row r="2470" spans="16:17" x14ac:dyDescent="0.2">
      <c r="P2470" s="41"/>
      <c r="Q2470" s="41"/>
    </row>
    <row r="2471" spans="16:17" x14ac:dyDescent="0.2">
      <c r="P2471" s="41"/>
      <c r="Q2471" s="41"/>
    </row>
    <row r="2472" spans="16:17" x14ac:dyDescent="0.2">
      <c r="P2472" s="41"/>
      <c r="Q2472" s="41"/>
    </row>
    <row r="2473" spans="16:17" x14ac:dyDescent="0.2">
      <c r="P2473" s="41"/>
      <c r="Q2473" s="41"/>
    </row>
    <row r="2474" spans="16:17" x14ac:dyDescent="0.2">
      <c r="P2474" s="41"/>
      <c r="Q2474" s="41"/>
    </row>
    <row r="2475" spans="16:17" x14ac:dyDescent="0.2">
      <c r="P2475" s="41"/>
      <c r="Q2475" s="41"/>
    </row>
    <row r="2476" spans="16:17" x14ac:dyDescent="0.2">
      <c r="P2476" s="41"/>
      <c r="Q2476" s="41"/>
    </row>
    <row r="2477" spans="16:17" x14ac:dyDescent="0.2">
      <c r="P2477" s="41"/>
      <c r="Q2477" s="41"/>
    </row>
    <row r="2478" spans="16:17" x14ac:dyDescent="0.2">
      <c r="P2478" s="41"/>
      <c r="Q2478" s="41"/>
    </row>
    <row r="2479" spans="16:17" x14ac:dyDescent="0.2">
      <c r="P2479" s="41"/>
      <c r="Q2479" s="41"/>
    </row>
    <row r="2480" spans="16:17" x14ac:dyDescent="0.2">
      <c r="P2480" s="41"/>
      <c r="Q2480" s="41"/>
    </row>
    <row r="2481" spans="16:17" x14ac:dyDescent="0.2">
      <c r="P2481" s="41"/>
      <c r="Q2481" s="41"/>
    </row>
    <row r="2482" spans="16:17" x14ac:dyDescent="0.2">
      <c r="P2482" s="41"/>
      <c r="Q2482" s="41"/>
    </row>
    <row r="2483" spans="16:17" x14ac:dyDescent="0.2">
      <c r="P2483" s="41"/>
      <c r="Q2483" s="41"/>
    </row>
    <row r="2484" spans="16:17" x14ac:dyDescent="0.2">
      <c r="P2484" s="41"/>
      <c r="Q2484" s="41"/>
    </row>
    <row r="2485" spans="16:17" x14ac:dyDescent="0.2">
      <c r="P2485" s="41"/>
      <c r="Q2485" s="41"/>
    </row>
    <row r="2486" spans="16:17" x14ac:dyDescent="0.2">
      <c r="P2486" s="41"/>
      <c r="Q2486" s="41"/>
    </row>
    <row r="2487" spans="16:17" x14ac:dyDescent="0.2">
      <c r="P2487" s="41"/>
      <c r="Q2487" s="41"/>
    </row>
    <row r="2488" spans="16:17" x14ac:dyDescent="0.2">
      <c r="P2488" s="41"/>
      <c r="Q2488" s="41"/>
    </row>
    <row r="2489" spans="16:17" x14ac:dyDescent="0.2">
      <c r="P2489" s="41"/>
      <c r="Q2489" s="41"/>
    </row>
    <row r="2490" spans="16:17" x14ac:dyDescent="0.2">
      <c r="P2490" s="41"/>
      <c r="Q2490" s="41"/>
    </row>
    <row r="2491" spans="16:17" x14ac:dyDescent="0.2">
      <c r="P2491" s="41"/>
      <c r="Q2491" s="41"/>
    </row>
    <row r="2492" spans="16:17" x14ac:dyDescent="0.2">
      <c r="P2492" s="41"/>
      <c r="Q2492" s="41"/>
    </row>
    <row r="2493" spans="16:17" x14ac:dyDescent="0.2">
      <c r="P2493" s="41"/>
      <c r="Q2493" s="41"/>
    </row>
    <row r="2494" spans="16:17" x14ac:dyDescent="0.2">
      <c r="P2494" s="41"/>
      <c r="Q2494" s="41"/>
    </row>
    <row r="2495" spans="16:17" x14ac:dyDescent="0.2">
      <c r="P2495" s="41"/>
      <c r="Q2495" s="41"/>
    </row>
    <row r="2496" spans="16:17" x14ac:dyDescent="0.2">
      <c r="P2496" s="41"/>
      <c r="Q2496" s="41"/>
    </row>
    <row r="2497" spans="16:17" x14ac:dyDescent="0.2">
      <c r="P2497" s="41"/>
      <c r="Q2497" s="41"/>
    </row>
    <row r="2498" spans="16:17" x14ac:dyDescent="0.2">
      <c r="P2498" s="41"/>
      <c r="Q2498" s="41"/>
    </row>
    <row r="2499" spans="16:17" x14ac:dyDescent="0.2">
      <c r="P2499" s="41"/>
      <c r="Q2499" s="41"/>
    </row>
    <row r="2500" spans="16:17" x14ac:dyDescent="0.2">
      <c r="P2500" s="41"/>
      <c r="Q2500" s="41"/>
    </row>
    <row r="2501" spans="16:17" x14ac:dyDescent="0.2">
      <c r="P2501" s="41"/>
      <c r="Q2501" s="41"/>
    </row>
    <row r="2502" spans="16:17" x14ac:dyDescent="0.2">
      <c r="P2502" s="41"/>
      <c r="Q2502" s="41"/>
    </row>
    <row r="2503" spans="16:17" x14ac:dyDescent="0.2">
      <c r="P2503" s="41"/>
      <c r="Q2503" s="41"/>
    </row>
    <row r="2504" spans="16:17" x14ac:dyDescent="0.2">
      <c r="P2504" s="41"/>
      <c r="Q2504" s="41"/>
    </row>
    <row r="2505" spans="16:17" x14ac:dyDescent="0.2">
      <c r="P2505" s="41"/>
      <c r="Q2505" s="41"/>
    </row>
    <row r="2506" spans="16:17" x14ac:dyDescent="0.2">
      <c r="P2506" s="41"/>
      <c r="Q2506" s="41"/>
    </row>
    <row r="2507" spans="16:17" x14ac:dyDescent="0.2">
      <c r="P2507" s="41"/>
      <c r="Q2507" s="41"/>
    </row>
    <row r="2508" spans="16:17" x14ac:dyDescent="0.2">
      <c r="P2508" s="41"/>
      <c r="Q2508" s="41"/>
    </row>
    <row r="2509" spans="16:17" x14ac:dyDescent="0.2">
      <c r="P2509" s="41"/>
      <c r="Q2509" s="41"/>
    </row>
    <row r="2510" spans="16:17" x14ac:dyDescent="0.2">
      <c r="P2510" s="41"/>
      <c r="Q2510" s="41"/>
    </row>
    <row r="2511" spans="16:17" x14ac:dyDescent="0.2">
      <c r="P2511" s="41"/>
      <c r="Q2511" s="41"/>
    </row>
    <row r="2512" spans="16:17" x14ac:dyDescent="0.2">
      <c r="P2512" s="41"/>
      <c r="Q2512" s="41"/>
    </row>
    <row r="2513" spans="16:17" x14ac:dyDescent="0.2">
      <c r="P2513" s="41"/>
      <c r="Q2513" s="41"/>
    </row>
    <row r="2514" spans="16:17" x14ac:dyDescent="0.2">
      <c r="P2514" s="41"/>
      <c r="Q2514" s="41"/>
    </row>
    <row r="2515" spans="16:17" x14ac:dyDescent="0.2">
      <c r="P2515" s="41"/>
      <c r="Q2515" s="41"/>
    </row>
    <row r="2516" spans="16:17" x14ac:dyDescent="0.2">
      <c r="P2516" s="41"/>
      <c r="Q2516" s="41"/>
    </row>
    <row r="2517" spans="16:17" x14ac:dyDescent="0.2">
      <c r="P2517" s="41"/>
      <c r="Q2517" s="41"/>
    </row>
    <row r="2518" spans="16:17" x14ac:dyDescent="0.2">
      <c r="P2518" s="41"/>
      <c r="Q2518" s="41"/>
    </row>
    <row r="2519" spans="16:17" x14ac:dyDescent="0.2">
      <c r="P2519" s="41"/>
      <c r="Q2519" s="41"/>
    </row>
    <row r="2520" spans="16:17" x14ac:dyDescent="0.2">
      <c r="P2520" s="41"/>
      <c r="Q2520" s="41"/>
    </row>
    <row r="2521" spans="16:17" x14ac:dyDescent="0.2">
      <c r="P2521" s="41"/>
      <c r="Q2521" s="41"/>
    </row>
    <row r="2522" spans="16:17" x14ac:dyDescent="0.2">
      <c r="P2522" s="41"/>
      <c r="Q2522" s="41"/>
    </row>
    <row r="2523" spans="16:17" x14ac:dyDescent="0.2">
      <c r="P2523" s="41"/>
      <c r="Q2523" s="41"/>
    </row>
    <row r="2524" spans="16:17" x14ac:dyDescent="0.2">
      <c r="P2524" s="41"/>
      <c r="Q2524" s="41"/>
    </row>
    <row r="2525" spans="16:17" x14ac:dyDescent="0.2">
      <c r="P2525" s="41"/>
      <c r="Q2525" s="41"/>
    </row>
    <row r="2526" spans="16:17" x14ac:dyDescent="0.2">
      <c r="P2526" s="41"/>
      <c r="Q2526" s="41"/>
    </row>
    <row r="2527" spans="16:17" x14ac:dyDescent="0.2">
      <c r="P2527" s="41"/>
      <c r="Q2527" s="41"/>
    </row>
    <row r="2528" spans="16:17" x14ac:dyDescent="0.2">
      <c r="P2528" s="41"/>
      <c r="Q2528" s="41"/>
    </row>
    <row r="2529" spans="16:17" x14ac:dyDescent="0.2">
      <c r="P2529" s="41"/>
      <c r="Q2529" s="41"/>
    </row>
    <row r="2530" spans="16:17" x14ac:dyDescent="0.2">
      <c r="P2530" s="41"/>
      <c r="Q2530" s="41"/>
    </row>
    <row r="2531" spans="16:17" x14ac:dyDescent="0.2">
      <c r="P2531" s="41"/>
      <c r="Q2531" s="41"/>
    </row>
    <row r="2532" spans="16:17" x14ac:dyDescent="0.2">
      <c r="P2532" s="41"/>
      <c r="Q2532" s="41"/>
    </row>
    <row r="2533" spans="16:17" x14ac:dyDescent="0.2">
      <c r="P2533" s="41"/>
      <c r="Q2533" s="41"/>
    </row>
    <row r="2534" spans="16:17" x14ac:dyDescent="0.2">
      <c r="P2534" s="41"/>
      <c r="Q2534" s="41"/>
    </row>
    <row r="2535" spans="16:17" x14ac:dyDescent="0.2">
      <c r="P2535" s="41"/>
      <c r="Q2535" s="41"/>
    </row>
    <row r="2536" spans="16:17" x14ac:dyDescent="0.2">
      <c r="P2536" s="41"/>
      <c r="Q2536" s="41"/>
    </row>
    <row r="2537" spans="16:17" x14ac:dyDescent="0.2">
      <c r="P2537" s="41"/>
      <c r="Q2537" s="41"/>
    </row>
    <row r="2538" spans="16:17" x14ac:dyDescent="0.2">
      <c r="P2538" s="41"/>
      <c r="Q2538" s="41"/>
    </row>
    <row r="2539" spans="16:17" x14ac:dyDescent="0.2">
      <c r="P2539" s="41"/>
      <c r="Q2539" s="41"/>
    </row>
    <row r="2540" spans="16:17" x14ac:dyDescent="0.2">
      <c r="P2540" s="41"/>
      <c r="Q2540" s="41"/>
    </row>
    <row r="2541" spans="16:17" x14ac:dyDescent="0.2">
      <c r="P2541" s="41"/>
      <c r="Q2541" s="41"/>
    </row>
    <row r="2542" spans="16:17" x14ac:dyDescent="0.2">
      <c r="P2542" s="41"/>
      <c r="Q2542" s="41"/>
    </row>
    <row r="2543" spans="16:17" x14ac:dyDescent="0.2">
      <c r="P2543" s="41"/>
      <c r="Q2543" s="41"/>
    </row>
    <row r="2544" spans="16:17" x14ac:dyDescent="0.2">
      <c r="P2544" s="41"/>
      <c r="Q2544" s="41"/>
    </row>
    <row r="2545" spans="16:17" x14ac:dyDescent="0.2">
      <c r="P2545" s="41"/>
      <c r="Q2545" s="41"/>
    </row>
    <row r="2546" spans="16:17" x14ac:dyDescent="0.2">
      <c r="P2546" s="41"/>
      <c r="Q2546" s="41"/>
    </row>
    <row r="2547" spans="16:17" x14ac:dyDescent="0.2">
      <c r="P2547" s="41"/>
      <c r="Q2547" s="41"/>
    </row>
    <row r="2548" spans="16:17" x14ac:dyDescent="0.2">
      <c r="P2548" s="41"/>
      <c r="Q2548" s="41"/>
    </row>
    <row r="2549" spans="16:17" x14ac:dyDescent="0.2">
      <c r="P2549" s="41"/>
      <c r="Q2549" s="41"/>
    </row>
    <row r="2550" spans="16:17" x14ac:dyDescent="0.2">
      <c r="P2550" s="41"/>
      <c r="Q2550" s="41"/>
    </row>
    <row r="2551" spans="16:17" x14ac:dyDescent="0.2">
      <c r="P2551" s="41"/>
      <c r="Q2551" s="41"/>
    </row>
    <row r="2552" spans="16:17" x14ac:dyDescent="0.2">
      <c r="P2552" s="41"/>
      <c r="Q2552" s="41"/>
    </row>
    <row r="2553" spans="16:17" x14ac:dyDescent="0.2">
      <c r="P2553" s="41"/>
      <c r="Q2553" s="41"/>
    </row>
    <row r="2554" spans="16:17" x14ac:dyDescent="0.2">
      <c r="P2554" s="41"/>
      <c r="Q2554" s="41"/>
    </row>
    <row r="2555" spans="16:17" x14ac:dyDescent="0.2">
      <c r="P2555" s="41"/>
      <c r="Q2555" s="41"/>
    </row>
    <row r="2556" spans="16:17" x14ac:dyDescent="0.2">
      <c r="P2556" s="41"/>
      <c r="Q2556" s="41"/>
    </row>
    <row r="2557" spans="16:17" x14ac:dyDescent="0.2">
      <c r="P2557" s="41"/>
      <c r="Q2557" s="41"/>
    </row>
    <row r="2558" spans="16:17" x14ac:dyDescent="0.2">
      <c r="P2558" s="41"/>
      <c r="Q2558" s="41"/>
    </row>
    <row r="2559" spans="16:17" x14ac:dyDescent="0.2">
      <c r="P2559" s="41"/>
      <c r="Q2559" s="41"/>
    </row>
    <row r="2560" spans="16:17" x14ac:dyDescent="0.2">
      <c r="P2560" s="41"/>
      <c r="Q2560" s="41"/>
    </row>
    <row r="2561" spans="16:17" x14ac:dyDescent="0.2">
      <c r="P2561" s="41"/>
      <c r="Q2561" s="41"/>
    </row>
    <row r="2562" spans="16:17" x14ac:dyDescent="0.2">
      <c r="P2562" s="41"/>
      <c r="Q2562" s="41"/>
    </row>
    <row r="2563" spans="16:17" x14ac:dyDescent="0.2">
      <c r="P2563" s="41"/>
      <c r="Q2563" s="41"/>
    </row>
    <row r="2564" spans="16:17" x14ac:dyDescent="0.2">
      <c r="P2564" s="41"/>
      <c r="Q2564" s="41"/>
    </row>
    <row r="2565" spans="16:17" x14ac:dyDescent="0.2">
      <c r="P2565" s="41"/>
      <c r="Q2565" s="41"/>
    </row>
    <row r="2566" spans="16:17" x14ac:dyDescent="0.2">
      <c r="P2566" s="41"/>
      <c r="Q2566" s="41"/>
    </row>
    <row r="2567" spans="16:17" x14ac:dyDescent="0.2">
      <c r="P2567" s="41"/>
      <c r="Q2567" s="41"/>
    </row>
    <row r="2568" spans="16:17" x14ac:dyDescent="0.2">
      <c r="P2568" s="41"/>
      <c r="Q2568" s="41"/>
    </row>
    <row r="2569" spans="16:17" x14ac:dyDescent="0.2">
      <c r="P2569" s="41"/>
      <c r="Q2569" s="41"/>
    </row>
    <row r="2570" spans="16:17" x14ac:dyDescent="0.2">
      <c r="P2570" s="41"/>
      <c r="Q2570" s="41"/>
    </row>
    <row r="2571" spans="16:17" x14ac:dyDescent="0.2">
      <c r="P2571" s="41"/>
      <c r="Q2571" s="41"/>
    </row>
    <row r="2572" spans="16:17" x14ac:dyDescent="0.2">
      <c r="P2572" s="41"/>
      <c r="Q2572" s="41"/>
    </row>
    <row r="2573" spans="16:17" x14ac:dyDescent="0.2">
      <c r="P2573" s="41"/>
      <c r="Q2573" s="41"/>
    </row>
    <row r="2574" spans="16:17" x14ac:dyDescent="0.2">
      <c r="P2574" s="41"/>
      <c r="Q2574" s="41"/>
    </row>
    <row r="2575" spans="16:17" x14ac:dyDescent="0.2">
      <c r="P2575" s="41"/>
      <c r="Q2575" s="41"/>
    </row>
    <row r="2576" spans="16:17" x14ac:dyDescent="0.2">
      <c r="P2576" s="41"/>
      <c r="Q2576" s="41"/>
    </row>
    <row r="2577" spans="16:17" x14ac:dyDescent="0.2">
      <c r="P2577" s="41"/>
      <c r="Q2577" s="41"/>
    </row>
    <row r="2578" spans="16:17" x14ac:dyDescent="0.2">
      <c r="P2578" s="41"/>
      <c r="Q2578" s="41"/>
    </row>
    <row r="2579" spans="16:17" x14ac:dyDescent="0.2">
      <c r="P2579" s="41"/>
      <c r="Q2579" s="41"/>
    </row>
    <row r="2580" spans="16:17" x14ac:dyDescent="0.2">
      <c r="P2580" s="41"/>
      <c r="Q2580" s="41"/>
    </row>
    <row r="2581" spans="16:17" x14ac:dyDescent="0.2">
      <c r="P2581" s="41"/>
      <c r="Q2581" s="41"/>
    </row>
    <row r="2582" spans="16:17" x14ac:dyDescent="0.2">
      <c r="P2582" s="41"/>
      <c r="Q2582" s="41"/>
    </row>
    <row r="2583" spans="16:17" x14ac:dyDescent="0.2">
      <c r="P2583" s="41"/>
      <c r="Q2583" s="41"/>
    </row>
    <row r="2584" spans="16:17" x14ac:dyDescent="0.2">
      <c r="P2584" s="41"/>
      <c r="Q2584" s="41"/>
    </row>
    <row r="2585" spans="16:17" x14ac:dyDescent="0.2">
      <c r="P2585" s="41"/>
      <c r="Q2585" s="41"/>
    </row>
    <row r="2586" spans="16:17" x14ac:dyDescent="0.2">
      <c r="P2586" s="41"/>
      <c r="Q2586" s="41"/>
    </row>
    <row r="2587" spans="16:17" x14ac:dyDescent="0.2">
      <c r="P2587" s="41"/>
      <c r="Q2587" s="41"/>
    </row>
    <row r="2588" spans="16:17" x14ac:dyDescent="0.2">
      <c r="P2588" s="41"/>
      <c r="Q2588" s="41"/>
    </row>
    <row r="2589" spans="16:17" x14ac:dyDescent="0.2">
      <c r="P2589" s="41"/>
      <c r="Q2589" s="41"/>
    </row>
    <row r="2590" spans="16:17" x14ac:dyDescent="0.2">
      <c r="P2590" s="41"/>
      <c r="Q2590" s="41"/>
    </row>
    <row r="2591" spans="16:17" x14ac:dyDescent="0.2">
      <c r="P2591" s="41"/>
      <c r="Q2591" s="41"/>
    </row>
    <row r="2592" spans="16:17" x14ac:dyDescent="0.2">
      <c r="P2592" s="41"/>
      <c r="Q2592" s="41"/>
    </row>
    <row r="2593" spans="16:17" x14ac:dyDescent="0.2">
      <c r="P2593" s="41"/>
      <c r="Q2593" s="41"/>
    </row>
    <row r="2594" spans="16:17" x14ac:dyDescent="0.2">
      <c r="P2594" s="41"/>
      <c r="Q2594" s="41"/>
    </row>
    <row r="2595" spans="16:17" x14ac:dyDescent="0.2">
      <c r="P2595" s="41"/>
      <c r="Q2595" s="41"/>
    </row>
    <row r="2596" spans="16:17" x14ac:dyDescent="0.2">
      <c r="P2596" s="41"/>
      <c r="Q2596" s="41"/>
    </row>
    <row r="2597" spans="16:17" x14ac:dyDescent="0.2">
      <c r="P2597" s="41"/>
      <c r="Q2597" s="41"/>
    </row>
    <row r="2598" spans="16:17" x14ac:dyDescent="0.2">
      <c r="P2598" s="41"/>
      <c r="Q2598" s="41"/>
    </row>
    <row r="2599" spans="16:17" x14ac:dyDescent="0.2">
      <c r="P2599" s="41"/>
      <c r="Q2599" s="41"/>
    </row>
    <row r="2600" spans="16:17" x14ac:dyDescent="0.2">
      <c r="P2600" s="41"/>
      <c r="Q2600" s="41"/>
    </row>
    <row r="2601" spans="16:17" x14ac:dyDescent="0.2">
      <c r="P2601" s="41"/>
      <c r="Q2601" s="41"/>
    </row>
    <row r="2602" spans="16:17" x14ac:dyDescent="0.2">
      <c r="P2602" s="41"/>
      <c r="Q2602" s="41"/>
    </row>
    <row r="2603" spans="16:17" x14ac:dyDescent="0.2">
      <c r="P2603" s="41"/>
      <c r="Q2603" s="41"/>
    </row>
    <row r="2604" spans="16:17" x14ac:dyDescent="0.2">
      <c r="P2604" s="41"/>
      <c r="Q2604" s="41"/>
    </row>
    <row r="2605" spans="16:17" x14ac:dyDescent="0.2">
      <c r="P2605" s="41"/>
      <c r="Q2605" s="41"/>
    </row>
    <row r="2606" spans="16:17" x14ac:dyDescent="0.2">
      <c r="P2606" s="41"/>
      <c r="Q2606" s="41"/>
    </row>
    <row r="2607" spans="16:17" x14ac:dyDescent="0.2">
      <c r="P2607" s="41"/>
      <c r="Q2607" s="41"/>
    </row>
    <row r="2608" spans="16:17" x14ac:dyDescent="0.2">
      <c r="P2608" s="41"/>
      <c r="Q2608" s="41"/>
    </row>
    <row r="2609" spans="16:17" x14ac:dyDescent="0.2">
      <c r="P2609" s="41"/>
      <c r="Q2609" s="41"/>
    </row>
    <row r="2610" spans="16:17" x14ac:dyDescent="0.2">
      <c r="P2610" s="41"/>
      <c r="Q2610" s="41"/>
    </row>
    <row r="2611" spans="16:17" x14ac:dyDescent="0.2">
      <c r="P2611" s="41"/>
      <c r="Q2611" s="41"/>
    </row>
    <row r="2612" spans="16:17" x14ac:dyDescent="0.2">
      <c r="P2612" s="41"/>
      <c r="Q2612" s="41"/>
    </row>
    <row r="2613" spans="16:17" x14ac:dyDescent="0.2">
      <c r="P2613" s="41"/>
      <c r="Q2613" s="41"/>
    </row>
    <row r="2614" spans="16:17" x14ac:dyDescent="0.2">
      <c r="P2614" s="41"/>
      <c r="Q2614" s="41"/>
    </row>
    <row r="2615" spans="16:17" x14ac:dyDescent="0.2">
      <c r="P2615" s="41"/>
      <c r="Q2615" s="41"/>
    </row>
    <row r="2616" spans="16:17" x14ac:dyDescent="0.2">
      <c r="P2616" s="41"/>
      <c r="Q2616" s="41"/>
    </row>
    <row r="2617" spans="16:17" x14ac:dyDescent="0.2">
      <c r="P2617" s="41"/>
      <c r="Q2617" s="41"/>
    </row>
    <row r="2618" spans="16:17" x14ac:dyDescent="0.2">
      <c r="P2618" s="41"/>
      <c r="Q2618" s="41"/>
    </row>
    <row r="2619" spans="16:17" x14ac:dyDescent="0.2">
      <c r="P2619" s="41"/>
      <c r="Q2619" s="41"/>
    </row>
    <row r="2620" spans="16:17" x14ac:dyDescent="0.2">
      <c r="P2620" s="41"/>
      <c r="Q2620" s="41"/>
    </row>
    <row r="2621" spans="16:17" x14ac:dyDescent="0.2">
      <c r="P2621" s="41"/>
      <c r="Q2621" s="41"/>
    </row>
    <row r="2622" spans="16:17" x14ac:dyDescent="0.2">
      <c r="P2622" s="41"/>
      <c r="Q2622" s="41"/>
    </row>
    <row r="2623" spans="16:17" x14ac:dyDescent="0.2">
      <c r="P2623" s="41"/>
      <c r="Q2623" s="41"/>
    </row>
    <row r="2624" spans="16:17" x14ac:dyDescent="0.2">
      <c r="P2624" s="41"/>
      <c r="Q2624" s="41"/>
    </row>
    <row r="2625" spans="16:17" x14ac:dyDescent="0.2">
      <c r="P2625" s="41"/>
      <c r="Q2625" s="41"/>
    </row>
    <row r="2626" spans="16:17" x14ac:dyDescent="0.2">
      <c r="P2626" s="41"/>
      <c r="Q2626" s="41"/>
    </row>
    <row r="2627" spans="16:17" x14ac:dyDescent="0.2">
      <c r="P2627" s="41"/>
      <c r="Q2627" s="41"/>
    </row>
    <row r="2628" spans="16:17" x14ac:dyDescent="0.2">
      <c r="P2628" s="41"/>
      <c r="Q2628" s="41"/>
    </row>
    <row r="2629" spans="16:17" x14ac:dyDescent="0.2">
      <c r="P2629" s="41"/>
      <c r="Q2629" s="41"/>
    </row>
    <row r="2630" spans="16:17" x14ac:dyDescent="0.2">
      <c r="P2630" s="41"/>
      <c r="Q2630" s="41"/>
    </row>
    <row r="2631" spans="16:17" x14ac:dyDescent="0.2">
      <c r="P2631" s="41"/>
      <c r="Q2631" s="41"/>
    </row>
    <row r="2632" spans="16:17" x14ac:dyDescent="0.2">
      <c r="P2632" s="41"/>
      <c r="Q2632" s="41"/>
    </row>
    <row r="2633" spans="16:17" x14ac:dyDescent="0.2">
      <c r="P2633" s="41"/>
      <c r="Q2633" s="41"/>
    </row>
    <row r="2634" spans="16:17" x14ac:dyDescent="0.2">
      <c r="P2634" s="41"/>
      <c r="Q2634" s="41"/>
    </row>
    <row r="2635" spans="16:17" x14ac:dyDescent="0.2">
      <c r="P2635" s="41"/>
      <c r="Q2635" s="41"/>
    </row>
    <row r="2636" spans="16:17" x14ac:dyDescent="0.2">
      <c r="P2636" s="41"/>
      <c r="Q2636" s="41"/>
    </row>
    <row r="2637" spans="16:17" x14ac:dyDescent="0.2">
      <c r="P2637" s="41"/>
      <c r="Q2637" s="41"/>
    </row>
    <row r="2638" spans="16:17" x14ac:dyDescent="0.2">
      <c r="P2638" s="41"/>
      <c r="Q2638" s="41"/>
    </row>
    <row r="2639" spans="16:17" x14ac:dyDescent="0.2">
      <c r="P2639" s="41"/>
      <c r="Q2639" s="41"/>
    </row>
    <row r="2640" spans="16:17" x14ac:dyDescent="0.2">
      <c r="P2640" s="41"/>
      <c r="Q2640" s="41"/>
    </row>
    <row r="2641" spans="16:17" x14ac:dyDescent="0.2">
      <c r="P2641" s="41"/>
      <c r="Q2641" s="41"/>
    </row>
    <row r="2642" spans="16:17" x14ac:dyDescent="0.2">
      <c r="P2642" s="41"/>
      <c r="Q2642" s="41"/>
    </row>
    <row r="2643" spans="16:17" x14ac:dyDescent="0.2">
      <c r="P2643" s="41"/>
      <c r="Q2643" s="41"/>
    </row>
    <row r="2644" spans="16:17" x14ac:dyDescent="0.2">
      <c r="P2644" s="41"/>
      <c r="Q2644" s="41"/>
    </row>
    <row r="2645" spans="16:17" x14ac:dyDescent="0.2">
      <c r="P2645" s="41"/>
      <c r="Q2645" s="41"/>
    </row>
    <row r="2646" spans="16:17" x14ac:dyDescent="0.2">
      <c r="P2646" s="41"/>
      <c r="Q2646" s="41"/>
    </row>
    <row r="2647" spans="16:17" x14ac:dyDescent="0.2">
      <c r="P2647" s="41"/>
      <c r="Q2647" s="41"/>
    </row>
    <row r="2648" spans="16:17" x14ac:dyDescent="0.2">
      <c r="P2648" s="41"/>
      <c r="Q2648" s="41"/>
    </row>
    <row r="2649" spans="16:17" x14ac:dyDescent="0.2">
      <c r="P2649" s="41"/>
      <c r="Q2649" s="41"/>
    </row>
    <row r="2650" spans="16:17" x14ac:dyDescent="0.2">
      <c r="P2650" s="41"/>
      <c r="Q2650" s="41"/>
    </row>
    <row r="2651" spans="16:17" x14ac:dyDescent="0.2">
      <c r="P2651" s="41"/>
      <c r="Q2651" s="41"/>
    </row>
    <row r="2652" spans="16:17" x14ac:dyDescent="0.2">
      <c r="P2652" s="41"/>
      <c r="Q2652" s="41"/>
    </row>
    <row r="2653" spans="16:17" x14ac:dyDescent="0.2">
      <c r="P2653" s="41"/>
      <c r="Q2653" s="41"/>
    </row>
    <row r="2654" spans="16:17" x14ac:dyDescent="0.2">
      <c r="P2654" s="41"/>
      <c r="Q2654" s="41"/>
    </row>
    <row r="2655" spans="16:17" x14ac:dyDescent="0.2">
      <c r="P2655" s="41"/>
      <c r="Q2655" s="41"/>
    </row>
    <row r="2656" spans="16:17" x14ac:dyDescent="0.2">
      <c r="P2656" s="41"/>
      <c r="Q2656" s="41"/>
    </row>
    <row r="2657" spans="16:17" x14ac:dyDescent="0.2">
      <c r="P2657" s="41"/>
      <c r="Q2657" s="41"/>
    </row>
    <row r="2658" spans="16:17" x14ac:dyDescent="0.2">
      <c r="P2658" s="41"/>
      <c r="Q2658" s="41"/>
    </row>
    <row r="2659" spans="16:17" x14ac:dyDescent="0.2">
      <c r="P2659" s="41"/>
      <c r="Q2659" s="41"/>
    </row>
    <row r="2660" spans="16:17" x14ac:dyDescent="0.2">
      <c r="P2660" s="41"/>
      <c r="Q2660" s="41"/>
    </row>
    <row r="2661" spans="16:17" x14ac:dyDescent="0.2">
      <c r="P2661" s="41"/>
      <c r="Q2661" s="41"/>
    </row>
    <row r="2662" spans="16:17" x14ac:dyDescent="0.2">
      <c r="P2662" s="41"/>
      <c r="Q2662" s="41"/>
    </row>
    <row r="2663" spans="16:17" x14ac:dyDescent="0.2">
      <c r="P2663" s="41"/>
      <c r="Q2663" s="41"/>
    </row>
    <row r="2664" spans="16:17" x14ac:dyDescent="0.2">
      <c r="P2664" s="41"/>
      <c r="Q2664" s="41"/>
    </row>
    <row r="2665" spans="16:17" x14ac:dyDescent="0.2">
      <c r="P2665" s="41"/>
      <c r="Q2665" s="41"/>
    </row>
    <row r="2666" spans="16:17" x14ac:dyDescent="0.2">
      <c r="P2666" s="41"/>
      <c r="Q2666" s="41"/>
    </row>
    <row r="2667" spans="16:17" x14ac:dyDescent="0.2">
      <c r="P2667" s="41"/>
      <c r="Q2667" s="41"/>
    </row>
    <row r="2668" spans="16:17" x14ac:dyDescent="0.2">
      <c r="P2668" s="41"/>
      <c r="Q2668" s="41"/>
    </row>
    <row r="2669" spans="16:17" x14ac:dyDescent="0.2">
      <c r="P2669" s="41"/>
      <c r="Q2669" s="41"/>
    </row>
    <row r="2670" spans="16:17" x14ac:dyDescent="0.2">
      <c r="P2670" s="41"/>
      <c r="Q2670" s="41"/>
    </row>
    <row r="2671" spans="16:17" x14ac:dyDescent="0.2">
      <c r="P2671" s="41"/>
      <c r="Q2671" s="41"/>
    </row>
    <row r="2672" spans="16:17" x14ac:dyDescent="0.2">
      <c r="P2672" s="41"/>
      <c r="Q2672" s="41"/>
    </row>
    <row r="2673" spans="16:17" x14ac:dyDescent="0.2">
      <c r="P2673" s="41"/>
      <c r="Q2673" s="41"/>
    </row>
    <row r="2674" spans="16:17" x14ac:dyDescent="0.2">
      <c r="P2674" s="41"/>
      <c r="Q2674" s="41"/>
    </row>
    <row r="2675" spans="16:17" x14ac:dyDescent="0.2">
      <c r="P2675" s="41"/>
      <c r="Q2675" s="41"/>
    </row>
    <row r="2676" spans="16:17" x14ac:dyDescent="0.2">
      <c r="P2676" s="41"/>
      <c r="Q2676" s="41"/>
    </row>
    <row r="2677" spans="16:17" x14ac:dyDescent="0.2">
      <c r="P2677" s="41"/>
      <c r="Q2677" s="41"/>
    </row>
    <row r="2678" spans="16:17" x14ac:dyDescent="0.2">
      <c r="P2678" s="41"/>
      <c r="Q2678" s="41"/>
    </row>
    <row r="2679" spans="16:17" x14ac:dyDescent="0.2">
      <c r="P2679" s="41"/>
      <c r="Q2679" s="41"/>
    </row>
    <row r="2680" spans="16:17" x14ac:dyDescent="0.2">
      <c r="P2680" s="41"/>
      <c r="Q2680" s="41"/>
    </row>
    <row r="2681" spans="16:17" x14ac:dyDescent="0.2">
      <c r="P2681" s="41"/>
      <c r="Q2681" s="41"/>
    </row>
    <row r="2682" spans="16:17" x14ac:dyDescent="0.2">
      <c r="P2682" s="41"/>
      <c r="Q2682" s="41"/>
    </row>
    <row r="2683" spans="16:17" x14ac:dyDescent="0.2">
      <c r="P2683" s="41"/>
      <c r="Q2683" s="41"/>
    </row>
    <row r="2684" spans="16:17" x14ac:dyDescent="0.2">
      <c r="P2684" s="41"/>
      <c r="Q2684" s="41"/>
    </row>
    <row r="2685" spans="16:17" x14ac:dyDescent="0.2">
      <c r="P2685" s="41"/>
      <c r="Q2685" s="41"/>
    </row>
    <row r="2686" spans="16:17" x14ac:dyDescent="0.2">
      <c r="P2686" s="41"/>
      <c r="Q2686" s="41"/>
    </row>
    <row r="2687" spans="16:17" x14ac:dyDescent="0.2">
      <c r="P2687" s="41"/>
      <c r="Q2687" s="41"/>
    </row>
    <row r="2688" spans="16:17" x14ac:dyDescent="0.2">
      <c r="P2688" s="41"/>
      <c r="Q2688" s="41"/>
    </row>
    <row r="2689" spans="16:17" x14ac:dyDescent="0.2">
      <c r="P2689" s="41"/>
      <c r="Q2689" s="41"/>
    </row>
    <row r="2690" spans="16:17" x14ac:dyDescent="0.2">
      <c r="P2690" s="41"/>
      <c r="Q2690" s="41"/>
    </row>
    <row r="2691" spans="16:17" x14ac:dyDescent="0.2">
      <c r="P2691" s="41"/>
      <c r="Q2691" s="41"/>
    </row>
    <row r="2692" spans="16:17" x14ac:dyDescent="0.2">
      <c r="P2692" s="41"/>
      <c r="Q2692" s="41"/>
    </row>
    <row r="2693" spans="16:17" x14ac:dyDescent="0.2">
      <c r="P2693" s="41"/>
      <c r="Q2693" s="41"/>
    </row>
    <row r="2694" spans="16:17" x14ac:dyDescent="0.2">
      <c r="P2694" s="41"/>
      <c r="Q2694" s="41"/>
    </row>
    <row r="2695" spans="16:17" x14ac:dyDescent="0.2">
      <c r="P2695" s="41"/>
      <c r="Q2695" s="41"/>
    </row>
    <row r="2696" spans="16:17" x14ac:dyDescent="0.2">
      <c r="P2696" s="41"/>
      <c r="Q2696" s="41"/>
    </row>
    <row r="2697" spans="16:17" x14ac:dyDescent="0.2">
      <c r="P2697" s="41"/>
      <c r="Q2697" s="41"/>
    </row>
    <row r="2698" spans="16:17" x14ac:dyDescent="0.2">
      <c r="P2698" s="41"/>
      <c r="Q2698" s="41"/>
    </row>
    <row r="2699" spans="16:17" x14ac:dyDescent="0.2">
      <c r="P2699" s="41"/>
      <c r="Q2699" s="41"/>
    </row>
    <row r="2700" spans="16:17" x14ac:dyDescent="0.2">
      <c r="P2700" s="41"/>
      <c r="Q2700" s="41"/>
    </row>
    <row r="2701" spans="16:17" x14ac:dyDescent="0.2">
      <c r="P2701" s="41"/>
      <c r="Q2701" s="41"/>
    </row>
    <row r="2702" spans="16:17" x14ac:dyDescent="0.2">
      <c r="P2702" s="41"/>
      <c r="Q2702" s="41"/>
    </row>
    <row r="2703" spans="16:17" x14ac:dyDescent="0.2">
      <c r="P2703" s="41"/>
      <c r="Q2703" s="41"/>
    </row>
    <row r="2704" spans="16:17" x14ac:dyDescent="0.2">
      <c r="P2704" s="41"/>
      <c r="Q2704" s="41"/>
    </row>
    <row r="2705" spans="16:17" x14ac:dyDescent="0.2">
      <c r="P2705" s="41"/>
      <c r="Q2705" s="41"/>
    </row>
    <row r="2706" spans="16:17" x14ac:dyDescent="0.2">
      <c r="P2706" s="41"/>
      <c r="Q2706" s="41"/>
    </row>
    <row r="2707" spans="16:17" x14ac:dyDescent="0.2">
      <c r="P2707" s="41"/>
      <c r="Q2707" s="41"/>
    </row>
    <row r="2708" spans="16:17" x14ac:dyDescent="0.2">
      <c r="P2708" s="41"/>
      <c r="Q2708" s="41"/>
    </row>
    <row r="2709" spans="16:17" x14ac:dyDescent="0.2">
      <c r="P2709" s="41"/>
      <c r="Q2709" s="41"/>
    </row>
    <row r="2710" spans="16:17" x14ac:dyDescent="0.2">
      <c r="P2710" s="41"/>
      <c r="Q2710" s="41"/>
    </row>
    <row r="2711" spans="16:17" x14ac:dyDescent="0.2">
      <c r="P2711" s="41"/>
      <c r="Q2711" s="41"/>
    </row>
    <row r="2712" spans="16:17" x14ac:dyDescent="0.2">
      <c r="P2712" s="41"/>
      <c r="Q2712" s="41"/>
    </row>
    <row r="2713" spans="16:17" x14ac:dyDescent="0.2">
      <c r="P2713" s="41"/>
      <c r="Q2713" s="41"/>
    </row>
    <row r="2714" spans="16:17" x14ac:dyDescent="0.2">
      <c r="P2714" s="41"/>
      <c r="Q2714" s="41"/>
    </row>
    <row r="2715" spans="16:17" x14ac:dyDescent="0.2">
      <c r="P2715" s="41"/>
      <c r="Q2715" s="41"/>
    </row>
    <row r="2716" spans="16:17" x14ac:dyDescent="0.2">
      <c r="P2716" s="41"/>
      <c r="Q2716" s="41"/>
    </row>
    <row r="2717" spans="16:17" x14ac:dyDescent="0.2">
      <c r="P2717" s="41"/>
      <c r="Q2717" s="41"/>
    </row>
    <row r="2718" spans="16:17" x14ac:dyDescent="0.2">
      <c r="P2718" s="41"/>
      <c r="Q2718" s="41"/>
    </row>
    <row r="2719" spans="16:17" x14ac:dyDescent="0.2">
      <c r="P2719" s="41"/>
      <c r="Q2719" s="41"/>
    </row>
    <row r="2720" spans="16:17" x14ac:dyDescent="0.2">
      <c r="P2720" s="41"/>
      <c r="Q2720" s="41"/>
    </row>
    <row r="2721" spans="16:17" x14ac:dyDescent="0.2">
      <c r="P2721" s="41"/>
      <c r="Q2721" s="41"/>
    </row>
    <row r="2722" spans="16:17" x14ac:dyDescent="0.2">
      <c r="P2722" s="41"/>
      <c r="Q2722" s="41"/>
    </row>
    <row r="2723" spans="16:17" x14ac:dyDescent="0.2">
      <c r="P2723" s="41"/>
      <c r="Q2723" s="41"/>
    </row>
    <row r="2724" spans="16:17" x14ac:dyDescent="0.2">
      <c r="P2724" s="41"/>
      <c r="Q2724" s="41"/>
    </row>
    <row r="2725" spans="16:17" x14ac:dyDescent="0.2">
      <c r="P2725" s="41"/>
      <c r="Q2725" s="41"/>
    </row>
    <row r="2726" spans="16:17" x14ac:dyDescent="0.2">
      <c r="P2726" s="41"/>
      <c r="Q2726" s="41"/>
    </row>
    <row r="2727" spans="16:17" x14ac:dyDescent="0.2">
      <c r="P2727" s="41"/>
      <c r="Q2727" s="41"/>
    </row>
    <row r="2728" spans="16:17" x14ac:dyDescent="0.2">
      <c r="P2728" s="41"/>
      <c r="Q2728" s="41"/>
    </row>
    <row r="2729" spans="16:17" x14ac:dyDescent="0.2">
      <c r="P2729" s="41"/>
      <c r="Q2729" s="41"/>
    </row>
    <row r="2730" spans="16:17" x14ac:dyDescent="0.2">
      <c r="P2730" s="41"/>
      <c r="Q2730" s="41"/>
    </row>
    <row r="2731" spans="16:17" x14ac:dyDescent="0.2">
      <c r="P2731" s="41"/>
      <c r="Q2731" s="41"/>
    </row>
    <row r="2732" spans="16:17" x14ac:dyDescent="0.2">
      <c r="P2732" s="41"/>
      <c r="Q2732" s="41"/>
    </row>
    <row r="2733" spans="16:17" x14ac:dyDescent="0.2">
      <c r="P2733" s="41"/>
      <c r="Q2733" s="41"/>
    </row>
    <row r="2734" spans="16:17" x14ac:dyDescent="0.2">
      <c r="P2734" s="41"/>
      <c r="Q2734" s="41"/>
    </row>
    <row r="2735" spans="16:17" x14ac:dyDescent="0.2">
      <c r="P2735" s="41"/>
      <c r="Q2735" s="41"/>
    </row>
    <row r="2736" spans="16:17" x14ac:dyDescent="0.2">
      <c r="P2736" s="41"/>
      <c r="Q2736" s="41"/>
    </row>
    <row r="2737" spans="16:17" x14ac:dyDescent="0.2">
      <c r="P2737" s="41"/>
      <c r="Q2737" s="41"/>
    </row>
    <row r="2738" spans="16:17" x14ac:dyDescent="0.2">
      <c r="P2738" s="41"/>
      <c r="Q2738" s="41"/>
    </row>
    <row r="2739" spans="16:17" x14ac:dyDescent="0.2">
      <c r="P2739" s="41"/>
      <c r="Q2739" s="41"/>
    </row>
    <row r="2740" spans="16:17" x14ac:dyDescent="0.2">
      <c r="P2740" s="41"/>
      <c r="Q2740" s="41"/>
    </row>
    <row r="2741" spans="16:17" x14ac:dyDescent="0.2">
      <c r="P2741" s="41"/>
      <c r="Q2741" s="41"/>
    </row>
    <row r="2742" spans="16:17" x14ac:dyDescent="0.2">
      <c r="P2742" s="41"/>
      <c r="Q2742" s="41"/>
    </row>
    <row r="2743" spans="16:17" x14ac:dyDescent="0.2">
      <c r="P2743" s="41"/>
      <c r="Q2743" s="41"/>
    </row>
    <row r="2744" spans="16:17" x14ac:dyDescent="0.2">
      <c r="P2744" s="41"/>
      <c r="Q2744" s="41"/>
    </row>
    <row r="2745" spans="16:17" x14ac:dyDescent="0.2">
      <c r="P2745" s="41"/>
      <c r="Q2745" s="41"/>
    </row>
    <row r="2746" spans="16:17" x14ac:dyDescent="0.2">
      <c r="P2746" s="41"/>
      <c r="Q2746" s="41"/>
    </row>
    <row r="2747" spans="16:17" x14ac:dyDescent="0.2">
      <c r="P2747" s="41"/>
      <c r="Q2747" s="41"/>
    </row>
    <row r="2748" spans="16:17" x14ac:dyDescent="0.2">
      <c r="P2748" s="41"/>
      <c r="Q2748" s="41"/>
    </row>
    <row r="2749" spans="16:17" x14ac:dyDescent="0.2">
      <c r="P2749" s="41"/>
      <c r="Q2749" s="41"/>
    </row>
    <row r="2750" spans="16:17" x14ac:dyDescent="0.2">
      <c r="P2750" s="41"/>
      <c r="Q2750" s="41"/>
    </row>
    <row r="2751" spans="16:17" x14ac:dyDescent="0.2">
      <c r="P2751" s="41"/>
      <c r="Q2751" s="41"/>
    </row>
    <row r="2752" spans="16:17" x14ac:dyDescent="0.2">
      <c r="P2752" s="41"/>
      <c r="Q2752" s="41"/>
    </row>
    <row r="2753" spans="16:17" x14ac:dyDescent="0.2">
      <c r="P2753" s="41"/>
      <c r="Q2753" s="41"/>
    </row>
    <row r="2754" spans="16:17" x14ac:dyDescent="0.2">
      <c r="P2754" s="41"/>
      <c r="Q2754" s="41"/>
    </row>
    <row r="2755" spans="16:17" x14ac:dyDescent="0.2">
      <c r="P2755" s="41"/>
      <c r="Q2755" s="41"/>
    </row>
    <row r="2756" spans="16:17" x14ac:dyDescent="0.2">
      <c r="P2756" s="41"/>
      <c r="Q2756" s="41"/>
    </row>
    <row r="2757" spans="16:17" x14ac:dyDescent="0.2">
      <c r="P2757" s="41"/>
      <c r="Q2757" s="41"/>
    </row>
    <row r="2758" spans="16:17" x14ac:dyDescent="0.2">
      <c r="P2758" s="41"/>
      <c r="Q2758" s="41"/>
    </row>
    <row r="2759" spans="16:17" x14ac:dyDescent="0.2">
      <c r="P2759" s="41"/>
      <c r="Q2759" s="41"/>
    </row>
    <row r="2760" spans="16:17" x14ac:dyDescent="0.2">
      <c r="P2760" s="41"/>
      <c r="Q2760" s="41"/>
    </row>
    <row r="2761" spans="16:17" x14ac:dyDescent="0.2">
      <c r="P2761" s="41"/>
      <c r="Q2761" s="41"/>
    </row>
    <row r="2762" spans="16:17" x14ac:dyDescent="0.2">
      <c r="P2762" s="41"/>
      <c r="Q2762" s="41"/>
    </row>
    <row r="2763" spans="16:17" x14ac:dyDescent="0.2">
      <c r="P2763" s="41"/>
      <c r="Q2763" s="41"/>
    </row>
    <row r="2764" spans="16:17" x14ac:dyDescent="0.2">
      <c r="P2764" s="41"/>
      <c r="Q2764" s="41"/>
    </row>
    <row r="2765" spans="16:17" x14ac:dyDescent="0.2">
      <c r="P2765" s="41"/>
      <c r="Q2765" s="41"/>
    </row>
    <row r="2766" spans="16:17" x14ac:dyDescent="0.2">
      <c r="P2766" s="41"/>
      <c r="Q2766" s="41"/>
    </row>
    <row r="2767" spans="16:17" x14ac:dyDescent="0.2">
      <c r="P2767" s="41"/>
      <c r="Q2767" s="41"/>
    </row>
    <row r="2768" spans="16:17" x14ac:dyDescent="0.2">
      <c r="P2768" s="41"/>
      <c r="Q2768" s="41"/>
    </row>
    <row r="2769" spans="16:17" x14ac:dyDescent="0.2">
      <c r="P2769" s="41"/>
      <c r="Q2769" s="41"/>
    </row>
    <row r="2770" spans="16:17" x14ac:dyDescent="0.2">
      <c r="P2770" s="41"/>
      <c r="Q2770" s="41"/>
    </row>
    <row r="2771" spans="16:17" x14ac:dyDescent="0.2">
      <c r="P2771" s="41"/>
      <c r="Q2771" s="41"/>
    </row>
    <row r="2772" spans="16:17" x14ac:dyDescent="0.2">
      <c r="P2772" s="41"/>
      <c r="Q2772" s="41"/>
    </row>
    <row r="2773" spans="16:17" x14ac:dyDescent="0.2">
      <c r="P2773" s="41"/>
      <c r="Q2773" s="41"/>
    </row>
    <row r="2774" spans="16:17" x14ac:dyDescent="0.2">
      <c r="P2774" s="41"/>
      <c r="Q2774" s="41"/>
    </row>
    <row r="2775" spans="16:17" x14ac:dyDescent="0.2">
      <c r="P2775" s="41"/>
      <c r="Q2775" s="41"/>
    </row>
    <row r="2776" spans="16:17" x14ac:dyDescent="0.2">
      <c r="P2776" s="41"/>
      <c r="Q2776" s="41"/>
    </row>
    <row r="2777" spans="16:17" x14ac:dyDescent="0.2">
      <c r="P2777" s="41"/>
      <c r="Q2777" s="41"/>
    </row>
    <row r="2778" spans="16:17" x14ac:dyDescent="0.2">
      <c r="P2778" s="41"/>
      <c r="Q2778" s="41"/>
    </row>
    <row r="2779" spans="16:17" x14ac:dyDescent="0.2">
      <c r="P2779" s="41"/>
      <c r="Q2779" s="41"/>
    </row>
    <row r="2780" spans="16:17" x14ac:dyDescent="0.2">
      <c r="P2780" s="41"/>
      <c r="Q2780" s="41"/>
    </row>
    <row r="2781" spans="16:17" x14ac:dyDescent="0.2">
      <c r="P2781" s="41"/>
      <c r="Q2781" s="41"/>
    </row>
    <row r="2782" spans="16:17" x14ac:dyDescent="0.2">
      <c r="P2782" s="41"/>
      <c r="Q2782" s="41"/>
    </row>
    <row r="2783" spans="16:17" x14ac:dyDescent="0.2">
      <c r="P2783" s="41"/>
      <c r="Q2783" s="41"/>
    </row>
    <row r="2784" spans="16:17" x14ac:dyDescent="0.2">
      <c r="P2784" s="41"/>
      <c r="Q2784" s="41"/>
    </row>
    <row r="2785" spans="16:17" x14ac:dyDescent="0.2">
      <c r="P2785" s="41"/>
      <c r="Q2785" s="41"/>
    </row>
    <row r="2786" spans="16:17" x14ac:dyDescent="0.2">
      <c r="P2786" s="41"/>
      <c r="Q2786" s="41"/>
    </row>
    <row r="2787" spans="16:17" x14ac:dyDescent="0.2">
      <c r="P2787" s="41"/>
      <c r="Q2787" s="41"/>
    </row>
    <row r="2788" spans="16:17" x14ac:dyDescent="0.2">
      <c r="P2788" s="41"/>
      <c r="Q2788" s="41"/>
    </row>
    <row r="2789" spans="16:17" x14ac:dyDescent="0.2">
      <c r="P2789" s="41"/>
      <c r="Q2789" s="41"/>
    </row>
    <row r="2790" spans="16:17" x14ac:dyDescent="0.2">
      <c r="P2790" s="41"/>
      <c r="Q2790" s="41"/>
    </row>
    <row r="2791" spans="16:17" x14ac:dyDescent="0.2">
      <c r="P2791" s="41"/>
      <c r="Q2791" s="41"/>
    </row>
    <row r="2792" spans="16:17" x14ac:dyDescent="0.2">
      <c r="P2792" s="41"/>
      <c r="Q2792" s="41"/>
    </row>
    <row r="2793" spans="16:17" x14ac:dyDescent="0.2">
      <c r="P2793" s="41"/>
      <c r="Q2793" s="41"/>
    </row>
    <row r="2794" spans="16:17" x14ac:dyDescent="0.2">
      <c r="P2794" s="41"/>
      <c r="Q2794" s="41"/>
    </row>
    <row r="2795" spans="16:17" x14ac:dyDescent="0.2">
      <c r="P2795" s="41"/>
      <c r="Q2795" s="41"/>
    </row>
    <row r="2796" spans="16:17" x14ac:dyDescent="0.2">
      <c r="P2796" s="41"/>
      <c r="Q2796" s="41"/>
    </row>
    <row r="2797" spans="16:17" x14ac:dyDescent="0.2">
      <c r="P2797" s="41"/>
      <c r="Q2797" s="41"/>
    </row>
    <row r="2798" spans="16:17" x14ac:dyDescent="0.2">
      <c r="P2798" s="41"/>
      <c r="Q2798" s="41"/>
    </row>
    <row r="2799" spans="16:17" x14ac:dyDescent="0.2">
      <c r="P2799" s="41"/>
      <c r="Q2799" s="41"/>
    </row>
    <row r="2800" spans="16:17" x14ac:dyDescent="0.2">
      <c r="P2800" s="41"/>
      <c r="Q2800" s="41"/>
    </row>
    <row r="2801" spans="16:17" x14ac:dyDescent="0.2">
      <c r="P2801" s="41"/>
      <c r="Q2801" s="41"/>
    </row>
    <row r="2802" spans="16:17" x14ac:dyDescent="0.2">
      <c r="P2802" s="41"/>
      <c r="Q2802" s="41"/>
    </row>
    <row r="2803" spans="16:17" x14ac:dyDescent="0.2">
      <c r="P2803" s="41"/>
      <c r="Q2803" s="41"/>
    </row>
    <row r="2804" spans="16:17" x14ac:dyDescent="0.2">
      <c r="P2804" s="41"/>
      <c r="Q2804" s="41"/>
    </row>
    <row r="2805" spans="16:17" x14ac:dyDescent="0.2">
      <c r="P2805" s="41"/>
      <c r="Q2805" s="41"/>
    </row>
    <row r="2806" spans="16:17" x14ac:dyDescent="0.2">
      <c r="P2806" s="41"/>
      <c r="Q2806" s="41"/>
    </row>
    <row r="2807" spans="16:17" x14ac:dyDescent="0.2">
      <c r="P2807" s="41"/>
      <c r="Q2807" s="41"/>
    </row>
    <row r="2808" spans="16:17" x14ac:dyDescent="0.2">
      <c r="P2808" s="41"/>
      <c r="Q2808" s="41"/>
    </row>
    <row r="2809" spans="16:17" x14ac:dyDescent="0.2">
      <c r="P2809" s="41"/>
      <c r="Q2809" s="41"/>
    </row>
    <row r="2810" spans="16:17" x14ac:dyDescent="0.2">
      <c r="P2810" s="41"/>
      <c r="Q2810" s="41"/>
    </row>
    <row r="2811" spans="16:17" x14ac:dyDescent="0.2">
      <c r="P2811" s="41"/>
      <c r="Q2811" s="41"/>
    </row>
    <row r="2812" spans="16:17" x14ac:dyDescent="0.2">
      <c r="P2812" s="41"/>
      <c r="Q2812" s="41"/>
    </row>
    <row r="2813" spans="16:17" x14ac:dyDescent="0.2">
      <c r="P2813" s="41"/>
      <c r="Q2813" s="41"/>
    </row>
    <row r="2814" spans="16:17" x14ac:dyDescent="0.2">
      <c r="P2814" s="41"/>
      <c r="Q2814" s="41"/>
    </row>
    <row r="2815" spans="16:17" x14ac:dyDescent="0.2">
      <c r="P2815" s="41"/>
      <c r="Q2815" s="41"/>
    </row>
    <row r="2816" spans="16:17" x14ac:dyDescent="0.2">
      <c r="P2816" s="41"/>
      <c r="Q2816" s="41"/>
    </row>
    <row r="2817" spans="16:17" x14ac:dyDescent="0.2">
      <c r="P2817" s="41"/>
      <c r="Q2817" s="41"/>
    </row>
    <row r="2818" spans="16:17" x14ac:dyDescent="0.2">
      <c r="P2818" s="41"/>
      <c r="Q2818" s="41"/>
    </row>
    <row r="2819" spans="16:17" x14ac:dyDescent="0.2">
      <c r="P2819" s="41"/>
      <c r="Q2819" s="41"/>
    </row>
    <row r="2820" spans="16:17" x14ac:dyDescent="0.2">
      <c r="P2820" s="41"/>
      <c r="Q2820" s="41"/>
    </row>
    <row r="2821" spans="16:17" x14ac:dyDescent="0.2">
      <c r="P2821" s="41"/>
      <c r="Q2821" s="41"/>
    </row>
    <row r="2822" spans="16:17" x14ac:dyDescent="0.2">
      <c r="P2822" s="41"/>
      <c r="Q2822" s="41"/>
    </row>
    <row r="2823" spans="16:17" x14ac:dyDescent="0.2">
      <c r="P2823" s="41"/>
      <c r="Q2823" s="41"/>
    </row>
    <row r="2824" spans="16:17" x14ac:dyDescent="0.2">
      <c r="P2824" s="41"/>
      <c r="Q2824" s="41"/>
    </row>
    <row r="2825" spans="16:17" x14ac:dyDescent="0.2">
      <c r="P2825" s="41"/>
      <c r="Q2825" s="41"/>
    </row>
    <row r="2826" spans="16:17" x14ac:dyDescent="0.2">
      <c r="P2826" s="41"/>
      <c r="Q2826" s="41"/>
    </row>
    <row r="2827" spans="16:17" x14ac:dyDescent="0.2">
      <c r="P2827" s="41"/>
      <c r="Q2827" s="41"/>
    </row>
    <row r="2828" spans="16:17" x14ac:dyDescent="0.2">
      <c r="P2828" s="41"/>
      <c r="Q2828" s="41"/>
    </row>
    <row r="2829" spans="16:17" x14ac:dyDescent="0.2">
      <c r="P2829" s="41"/>
      <c r="Q2829" s="41"/>
    </row>
    <row r="2830" spans="16:17" x14ac:dyDescent="0.2">
      <c r="P2830" s="41"/>
      <c r="Q2830" s="41"/>
    </row>
    <row r="2831" spans="16:17" x14ac:dyDescent="0.2">
      <c r="P2831" s="41"/>
      <c r="Q2831" s="41"/>
    </row>
    <row r="2832" spans="16:17" x14ac:dyDescent="0.2">
      <c r="P2832" s="41"/>
      <c r="Q2832" s="41"/>
    </row>
    <row r="2833" spans="16:17" x14ac:dyDescent="0.2">
      <c r="P2833" s="41"/>
      <c r="Q2833" s="41"/>
    </row>
    <row r="2834" spans="16:17" x14ac:dyDescent="0.2">
      <c r="P2834" s="41"/>
      <c r="Q2834" s="41"/>
    </row>
    <row r="2835" spans="16:17" x14ac:dyDescent="0.2">
      <c r="P2835" s="41"/>
      <c r="Q2835" s="41"/>
    </row>
    <row r="2836" spans="16:17" x14ac:dyDescent="0.2">
      <c r="P2836" s="41"/>
      <c r="Q2836" s="41"/>
    </row>
    <row r="2837" spans="16:17" x14ac:dyDescent="0.2">
      <c r="P2837" s="41"/>
      <c r="Q2837" s="41"/>
    </row>
    <row r="2838" spans="16:17" x14ac:dyDescent="0.2">
      <c r="P2838" s="41"/>
      <c r="Q2838" s="41"/>
    </row>
    <row r="2839" spans="16:17" x14ac:dyDescent="0.2">
      <c r="P2839" s="41"/>
      <c r="Q2839" s="41"/>
    </row>
    <row r="2840" spans="16:17" x14ac:dyDescent="0.2">
      <c r="P2840" s="41"/>
      <c r="Q2840" s="41"/>
    </row>
    <row r="2841" spans="16:17" x14ac:dyDescent="0.2">
      <c r="P2841" s="41"/>
      <c r="Q2841" s="41"/>
    </row>
    <row r="2842" spans="16:17" x14ac:dyDescent="0.2">
      <c r="P2842" s="41"/>
      <c r="Q2842" s="41"/>
    </row>
    <row r="2843" spans="16:17" x14ac:dyDescent="0.2">
      <c r="P2843" s="41"/>
      <c r="Q2843" s="41"/>
    </row>
    <row r="2844" spans="16:17" x14ac:dyDescent="0.2">
      <c r="P2844" s="41"/>
      <c r="Q2844" s="41"/>
    </row>
    <row r="2845" spans="16:17" x14ac:dyDescent="0.2">
      <c r="P2845" s="41"/>
      <c r="Q2845" s="41"/>
    </row>
    <row r="2846" spans="16:17" x14ac:dyDescent="0.2">
      <c r="P2846" s="41"/>
      <c r="Q2846" s="41"/>
    </row>
    <row r="2847" spans="16:17" x14ac:dyDescent="0.2">
      <c r="P2847" s="41"/>
      <c r="Q2847" s="41"/>
    </row>
    <row r="2848" spans="16:17" x14ac:dyDescent="0.2">
      <c r="P2848" s="41"/>
      <c r="Q2848" s="41"/>
    </row>
    <row r="2849" spans="16:17" x14ac:dyDescent="0.2">
      <c r="P2849" s="41"/>
      <c r="Q2849" s="41"/>
    </row>
    <row r="2850" spans="16:17" x14ac:dyDescent="0.2">
      <c r="P2850" s="41"/>
      <c r="Q2850" s="41"/>
    </row>
    <row r="2851" spans="16:17" x14ac:dyDescent="0.2">
      <c r="P2851" s="41"/>
      <c r="Q2851" s="41"/>
    </row>
    <row r="2852" spans="16:17" x14ac:dyDescent="0.2">
      <c r="P2852" s="41"/>
      <c r="Q2852" s="41"/>
    </row>
    <row r="2853" spans="16:17" x14ac:dyDescent="0.2">
      <c r="P2853" s="41"/>
      <c r="Q2853" s="41"/>
    </row>
    <row r="2854" spans="16:17" x14ac:dyDescent="0.2">
      <c r="P2854" s="41"/>
      <c r="Q2854" s="41"/>
    </row>
    <row r="2855" spans="16:17" x14ac:dyDescent="0.2">
      <c r="P2855" s="41"/>
      <c r="Q2855" s="41"/>
    </row>
    <row r="2856" spans="16:17" x14ac:dyDescent="0.2">
      <c r="P2856" s="41"/>
      <c r="Q2856" s="41"/>
    </row>
    <row r="2857" spans="16:17" x14ac:dyDescent="0.2">
      <c r="P2857" s="41"/>
      <c r="Q2857" s="41"/>
    </row>
    <row r="2858" spans="16:17" x14ac:dyDescent="0.2">
      <c r="P2858" s="41"/>
      <c r="Q2858" s="41"/>
    </row>
    <row r="2859" spans="16:17" x14ac:dyDescent="0.2">
      <c r="P2859" s="41"/>
      <c r="Q2859" s="41"/>
    </row>
    <row r="2860" spans="16:17" x14ac:dyDescent="0.2">
      <c r="P2860" s="41"/>
      <c r="Q2860" s="41"/>
    </row>
    <row r="2861" spans="16:17" x14ac:dyDescent="0.2">
      <c r="P2861" s="41"/>
      <c r="Q2861" s="41"/>
    </row>
    <row r="2862" spans="16:17" x14ac:dyDescent="0.2">
      <c r="P2862" s="41"/>
      <c r="Q2862" s="41"/>
    </row>
    <row r="2863" spans="16:17" x14ac:dyDescent="0.2">
      <c r="P2863" s="41"/>
      <c r="Q2863" s="41"/>
    </row>
    <row r="2864" spans="16:17" x14ac:dyDescent="0.2">
      <c r="P2864" s="41"/>
      <c r="Q2864" s="41"/>
    </row>
    <row r="2865" spans="16:17" x14ac:dyDescent="0.2">
      <c r="P2865" s="41"/>
      <c r="Q2865" s="41"/>
    </row>
    <row r="2866" spans="16:17" x14ac:dyDescent="0.2">
      <c r="P2866" s="41"/>
      <c r="Q2866" s="41"/>
    </row>
    <row r="2867" spans="16:17" x14ac:dyDescent="0.2">
      <c r="P2867" s="41"/>
      <c r="Q2867" s="41"/>
    </row>
    <row r="2868" spans="16:17" x14ac:dyDescent="0.2">
      <c r="P2868" s="41"/>
      <c r="Q2868" s="41"/>
    </row>
    <row r="2869" spans="16:17" x14ac:dyDescent="0.2">
      <c r="P2869" s="41"/>
      <c r="Q2869" s="41"/>
    </row>
    <row r="2870" spans="16:17" x14ac:dyDescent="0.2">
      <c r="P2870" s="41"/>
      <c r="Q2870" s="41"/>
    </row>
    <row r="2871" spans="16:17" x14ac:dyDescent="0.2">
      <c r="P2871" s="41"/>
      <c r="Q2871" s="41"/>
    </row>
    <row r="2872" spans="16:17" x14ac:dyDescent="0.2">
      <c r="P2872" s="41"/>
      <c r="Q2872" s="41"/>
    </row>
    <row r="2873" spans="16:17" x14ac:dyDescent="0.2">
      <c r="P2873" s="41"/>
      <c r="Q2873" s="41"/>
    </row>
    <row r="2874" spans="16:17" x14ac:dyDescent="0.2">
      <c r="P2874" s="41"/>
      <c r="Q2874" s="41"/>
    </row>
    <row r="2875" spans="16:17" x14ac:dyDescent="0.2">
      <c r="P2875" s="41"/>
      <c r="Q2875" s="41"/>
    </row>
    <row r="2876" spans="16:17" x14ac:dyDescent="0.2">
      <c r="P2876" s="41"/>
      <c r="Q2876" s="41"/>
    </row>
    <row r="2877" spans="16:17" x14ac:dyDescent="0.2">
      <c r="P2877" s="41"/>
      <c r="Q2877" s="41"/>
    </row>
    <row r="2878" spans="16:17" x14ac:dyDescent="0.2">
      <c r="P2878" s="41"/>
      <c r="Q2878" s="41"/>
    </row>
    <row r="2879" spans="16:17" x14ac:dyDescent="0.2">
      <c r="P2879" s="41"/>
      <c r="Q2879" s="41"/>
    </row>
    <row r="2880" spans="16:17" x14ac:dyDescent="0.2">
      <c r="P2880" s="41"/>
      <c r="Q2880" s="41"/>
    </row>
    <row r="2881" spans="16:17" x14ac:dyDescent="0.2">
      <c r="P2881" s="41"/>
      <c r="Q2881" s="41"/>
    </row>
    <row r="2882" spans="16:17" x14ac:dyDescent="0.2">
      <c r="P2882" s="41"/>
      <c r="Q2882" s="41"/>
    </row>
    <row r="2883" spans="16:17" x14ac:dyDescent="0.2">
      <c r="P2883" s="41"/>
      <c r="Q2883" s="41"/>
    </row>
    <row r="2884" spans="16:17" x14ac:dyDescent="0.2">
      <c r="P2884" s="41"/>
      <c r="Q2884" s="41"/>
    </row>
    <row r="2885" spans="16:17" x14ac:dyDescent="0.2">
      <c r="P2885" s="41"/>
      <c r="Q2885" s="41"/>
    </row>
    <row r="2886" spans="16:17" x14ac:dyDescent="0.2">
      <c r="P2886" s="41"/>
      <c r="Q2886" s="41"/>
    </row>
    <row r="2887" spans="16:17" x14ac:dyDescent="0.2">
      <c r="P2887" s="41"/>
      <c r="Q2887" s="41"/>
    </row>
    <row r="2888" spans="16:17" x14ac:dyDescent="0.2">
      <c r="P2888" s="41"/>
      <c r="Q2888" s="41"/>
    </row>
    <row r="2889" spans="16:17" x14ac:dyDescent="0.2">
      <c r="P2889" s="41"/>
      <c r="Q2889" s="41"/>
    </row>
    <row r="2890" spans="16:17" x14ac:dyDescent="0.2">
      <c r="P2890" s="41"/>
      <c r="Q2890" s="41"/>
    </row>
    <row r="2891" spans="16:17" x14ac:dyDescent="0.2">
      <c r="P2891" s="41"/>
      <c r="Q2891" s="41"/>
    </row>
    <row r="2892" spans="16:17" x14ac:dyDescent="0.2">
      <c r="P2892" s="41"/>
      <c r="Q2892" s="41"/>
    </row>
    <row r="2893" spans="16:17" x14ac:dyDescent="0.2">
      <c r="P2893" s="41"/>
      <c r="Q2893" s="41"/>
    </row>
    <row r="2894" spans="16:17" x14ac:dyDescent="0.2">
      <c r="P2894" s="41"/>
      <c r="Q2894" s="41"/>
    </row>
    <row r="2895" spans="16:17" x14ac:dyDescent="0.2">
      <c r="P2895" s="41"/>
      <c r="Q2895" s="41"/>
    </row>
    <row r="2896" spans="16:17" x14ac:dyDescent="0.2">
      <c r="P2896" s="41"/>
      <c r="Q2896" s="41"/>
    </row>
    <row r="2897" spans="16:17" x14ac:dyDescent="0.2">
      <c r="P2897" s="41"/>
      <c r="Q2897" s="41"/>
    </row>
    <row r="2898" spans="16:17" x14ac:dyDescent="0.2">
      <c r="P2898" s="41"/>
      <c r="Q2898" s="41"/>
    </row>
    <row r="2899" spans="16:17" x14ac:dyDescent="0.2">
      <c r="P2899" s="41"/>
      <c r="Q2899" s="41"/>
    </row>
    <row r="2900" spans="16:17" x14ac:dyDescent="0.2">
      <c r="P2900" s="41"/>
      <c r="Q2900" s="41"/>
    </row>
    <row r="2901" spans="16:17" x14ac:dyDescent="0.2">
      <c r="P2901" s="41"/>
      <c r="Q2901" s="41"/>
    </row>
    <row r="2902" spans="16:17" x14ac:dyDescent="0.2">
      <c r="P2902" s="41"/>
      <c r="Q2902" s="41"/>
    </row>
    <row r="2903" spans="16:17" x14ac:dyDescent="0.2">
      <c r="P2903" s="41"/>
      <c r="Q2903" s="41"/>
    </row>
    <row r="2904" spans="16:17" x14ac:dyDescent="0.2">
      <c r="P2904" s="41"/>
      <c r="Q2904" s="41"/>
    </row>
    <row r="2905" spans="16:17" x14ac:dyDescent="0.2">
      <c r="P2905" s="41"/>
      <c r="Q2905" s="41"/>
    </row>
    <row r="2906" spans="16:17" x14ac:dyDescent="0.2">
      <c r="P2906" s="41"/>
      <c r="Q2906" s="41"/>
    </row>
    <row r="2907" spans="16:17" x14ac:dyDescent="0.2">
      <c r="P2907" s="41"/>
      <c r="Q2907" s="41"/>
    </row>
    <row r="2908" spans="16:17" x14ac:dyDescent="0.2">
      <c r="P2908" s="41"/>
      <c r="Q2908" s="41"/>
    </row>
    <row r="2909" spans="16:17" x14ac:dyDescent="0.2">
      <c r="P2909" s="41"/>
      <c r="Q2909" s="41"/>
    </row>
    <row r="2910" spans="16:17" x14ac:dyDescent="0.2">
      <c r="P2910" s="41"/>
      <c r="Q2910" s="41"/>
    </row>
    <row r="2911" spans="16:17" x14ac:dyDescent="0.2">
      <c r="P2911" s="41"/>
      <c r="Q2911" s="41"/>
    </row>
    <row r="2912" spans="16:17" x14ac:dyDescent="0.2">
      <c r="P2912" s="41"/>
      <c r="Q2912" s="41"/>
    </row>
    <row r="2913" spans="16:17" x14ac:dyDescent="0.2">
      <c r="P2913" s="41"/>
      <c r="Q2913" s="41"/>
    </row>
    <row r="2914" spans="16:17" x14ac:dyDescent="0.2">
      <c r="P2914" s="41"/>
      <c r="Q2914" s="41"/>
    </row>
    <row r="2915" spans="16:17" x14ac:dyDescent="0.2">
      <c r="P2915" s="41"/>
      <c r="Q2915" s="41"/>
    </row>
    <row r="2916" spans="16:17" x14ac:dyDescent="0.2">
      <c r="P2916" s="41"/>
      <c r="Q2916" s="41"/>
    </row>
    <row r="2917" spans="16:17" x14ac:dyDescent="0.2">
      <c r="P2917" s="41"/>
      <c r="Q2917" s="41"/>
    </row>
    <row r="2918" spans="16:17" x14ac:dyDescent="0.2">
      <c r="P2918" s="41"/>
      <c r="Q2918" s="41"/>
    </row>
    <row r="2919" spans="16:17" x14ac:dyDescent="0.2">
      <c r="P2919" s="41"/>
      <c r="Q2919" s="41"/>
    </row>
    <row r="2920" spans="16:17" x14ac:dyDescent="0.2">
      <c r="P2920" s="41"/>
      <c r="Q2920" s="41"/>
    </row>
    <row r="2921" spans="16:17" x14ac:dyDescent="0.2">
      <c r="P2921" s="41"/>
      <c r="Q2921" s="41"/>
    </row>
    <row r="2922" spans="16:17" x14ac:dyDescent="0.2">
      <c r="P2922" s="41"/>
      <c r="Q2922" s="41"/>
    </row>
    <row r="2923" spans="16:17" x14ac:dyDescent="0.2">
      <c r="P2923" s="41"/>
      <c r="Q2923" s="41"/>
    </row>
    <row r="2924" spans="16:17" x14ac:dyDescent="0.2">
      <c r="P2924" s="41"/>
      <c r="Q2924" s="41"/>
    </row>
    <row r="2925" spans="16:17" x14ac:dyDescent="0.2">
      <c r="P2925" s="41"/>
      <c r="Q2925" s="41"/>
    </row>
    <row r="2926" spans="16:17" x14ac:dyDescent="0.2">
      <c r="P2926" s="41"/>
      <c r="Q2926" s="41"/>
    </row>
    <row r="2927" spans="16:17" x14ac:dyDescent="0.2">
      <c r="P2927" s="41"/>
      <c r="Q2927" s="41"/>
    </row>
    <row r="2928" spans="16:17" x14ac:dyDescent="0.2">
      <c r="P2928" s="41"/>
      <c r="Q2928" s="41"/>
    </row>
    <row r="2929" spans="16:17" x14ac:dyDescent="0.2">
      <c r="P2929" s="41"/>
      <c r="Q2929" s="41"/>
    </row>
    <row r="2930" spans="16:17" x14ac:dyDescent="0.2">
      <c r="P2930" s="41"/>
      <c r="Q2930" s="41"/>
    </row>
    <row r="2931" spans="16:17" x14ac:dyDescent="0.2">
      <c r="P2931" s="41"/>
      <c r="Q2931" s="41"/>
    </row>
    <row r="2932" spans="16:17" x14ac:dyDescent="0.2">
      <c r="P2932" s="41"/>
      <c r="Q2932" s="41"/>
    </row>
    <row r="2933" spans="16:17" x14ac:dyDescent="0.2">
      <c r="P2933" s="41"/>
      <c r="Q2933" s="41"/>
    </row>
    <row r="2934" spans="16:17" x14ac:dyDescent="0.2">
      <c r="P2934" s="41"/>
      <c r="Q2934" s="41"/>
    </row>
    <row r="2935" spans="16:17" x14ac:dyDescent="0.2">
      <c r="P2935" s="41"/>
      <c r="Q2935" s="41"/>
    </row>
    <row r="2936" spans="16:17" x14ac:dyDescent="0.2">
      <c r="P2936" s="41"/>
      <c r="Q2936" s="41"/>
    </row>
    <row r="2937" spans="16:17" x14ac:dyDescent="0.2">
      <c r="P2937" s="41"/>
      <c r="Q2937" s="41"/>
    </row>
    <row r="2938" spans="16:17" x14ac:dyDescent="0.2">
      <c r="P2938" s="41"/>
      <c r="Q2938" s="41"/>
    </row>
    <row r="2939" spans="16:17" x14ac:dyDescent="0.2">
      <c r="P2939" s="41"/>
      <c r="Q2939" s="41"/>
    </row>
    <row r="2940" spans="16:17" x14ac:dyDescent="0.2">
      <c r="P2940" s="41"/>
      <c r="Q2940" s="41"/>
    </row>
    <row r="2941" spans="16:17" x14ac:dyDescent="0.2">
      <c r="P2941" s="41"/>
      <c r="Q2941" s="41"/>
    </row>
    <row r="2942" spans="16:17" x14ac:dyDescent="0.2">
      <c r="P2942" s="41"/>
      <c r="Q2942" s="41"/>
    </row>
    <row r="2943" spans="16:17" x14ac:dyDescent="0.2">
      <c r="P2943" s="41"/>
      <c r="Q2943" s="41"/>
    </row>
    <row r="2944" spans="16:17" x14ac:dyDescent="0.2">
      <c r="P2944" s="41"/>
      <c r="Q2944" s="41"/>
    </row>
    <row r="2945" spans="16:17" x14ac:dyDescent="0.2">
      <c r="P2945" s="41"/>
      <c r="Q2945" s="41"/>
    </row>
    <row r="2946" spans="16:17" x14ac:dyDescent="0.2">
      <c r="P2946" s="41"/>
      <c r="Q2946" s="41"/>
    </row>
    <row r="2947" spans="16:17" x14ac:dyDescent="0.2">
      <c r="P2947" s="41"/>
      <c r="Q2947" s="41"/>
    </row>
    <row r="2948" spans="16:17" x14ac:dyDescent="0.2">
      <c r="P2948" s="41"/>
      <c r="Q2948" s="41"/>
    </row>
    <row r="2949" spans="16:17" x14ac:dyDescent="0.2">
      <c r="P2949" s="41"/>
      <c r="Q2949" s="41"/>
    </row>
    <row r="2950" spans="16:17" x14ac:dyDescent="0.2">
      <c r="P2950" s="41"/>
      <c r="Q2950" s="41"/>
    </row>
    <row r="2951" spans="16:17" x14ac:dyDescent="0.2">
      <c r="P2951" s="41"/>
      <c r="Q2951" s="41"/>
    </row>
    <row r="2952" spans="16:17" x14ac:dyDescent="0.2">
      <c r="P2952" s="41"/>
      <c r="Q2952" s="41"/>
    </row>
    <row r="2953" spans="16:17" x14ac:dyDescent="0.2">
      <c r="P2953" s="41"/>
      <c r="Q2953" s="41"/>
    </row>
    <row r="2954" spans="16:17" x14ac:dyDescent="0.2">
      <c r="P2954" s="41"/>
      <c r="Q2954" s="41"/>
    </row>
    <row r="2955" spans="16:17" x14ac:dyDescent="0.2">
      <c r="P2955" s="41"/>
      <c r="Q2955" s="41"/>
    </row>
    <row r="2956" spans="16:17" x14ac:dyDescent="0.2">
      <c r="P2956" s="41"/>
      <c r="Q2956" s="41"/>
    </row>
    <row r="2957" spans="16:17" x14ac:dyDescent="0.2">
      <c r="P2957" s="41"/>
      <c r="Q2957" s="41"/>
    </row>
    <row r="2958" spans="16:17" x14ac:dyDescent="0.2">
      <c r="P2958" s="41"/>
      <c r="Q2958" s="41"/>
    </row>
    <row r="2959" spans="16:17" x14ac:dyDescent="0.2">
      <c r="P2959" s="41"/>
      <c r="Q2959" s="41"/>
    </row>
    <row r="2960" spans="16:17" x14ac:dyDescent="0.2">
      <c r="P2960" s="41"/>
      <c r="Q2960" s="41"/>
    </row>
    <row r="2961" spans="16:17" x14ac:dyDescent="0.2">
      <c r="P2961" s="41"/>
      <c r="Q2961" s="41"/>
    </row>
    <row r="2962" spans="16:17" x14ac:dyDescent="0.2">
      <c r="P2962" s="41"/>
      <c r="Q2962" s="41"/>
    </row>
    <row r="2963" spans="16:17" x14ac:dyDescent="0.2">
      <c r="P2963" s="41"/>
      <c r="Q2963" s="41"/>
    </row>
    <row r="2964" spans="16:17" x14ac:dyDescent="0.2">
      <c r="P2964" s="41"/>
      <c r="Q2964" s="41"/>
    </row>
    <row r="2965" spans="16:17" x14ac:dyDescent="0.2">
      <c r="P2965" s="41"/>
      <c r="Q2965" s="41"/>
    </row>
    <row r="2966" spans="16:17" x14ac:dyDescent="0.2">
      <c r="P2966" s="41"/>
      <c r="Q2966" s="41"/>
    </row>
    <row r="2967" spans="16:17" x14ac:dyDescent="0.2">
      <c r="P2967" s="41"/>
      <c r="Q2967" s="41"/>
    </row>
    <row r="2968" spans="16:17" x14ac:dyDescent="0.2">
      <c r="P2968" s="41"/>
      <c r="Q2968" s="41"/>
    </row>
    <row r="2969" spans="16:17" x14ac:dyDescent="0.2">
      <c r="P2969" s="41"/>
      <c r="Q2969" s="41"/>
    </row>
    <row r="2970" spans="16:17" x14ac:dyDescent="0.2">
      <c r="P2970" s="41"/>
      <c r="Q2970" s="41"/>
    </row>
    <row r="2971" spans="16:17" x14ac:dyDescent="0.2">
      <c r="P2971" s="41"/>
      <c r="Q2971" s="41"/>
    </row>
    <row r="2972" spans="16:17" x14ac:dyDescent="0.2">
      <c r="P2972" s="41"/>
      <c r="Q2972" s="41"/>
    </row>
    <row r="2973" spans="16:17" x14ac:dyDescent="0.2">
      <c r="P2973" s="41"/>
      <c r="Q2973" s="41"/>
    </row>
    <row r="2974" spans="16:17" x14ac:dyDescent="0.2">
      <c r="P2974" s="41"/>
      <c r="Q2974" s="41"/>
    </row>
    <row r="2975" spans="16:17" x14ac:dyDescent="0.2">
      <c r="P2975" s="41"/>
      <c r="Q2975" s="41"/>
    </row>
    <row r="2976" spans="16:17" x14ac:dyDescent="0.2">
      <c r="P2976" s="41"/>
      <c r="Q2976" s="41"/>
    </row>
    <row r="2977" spans="16:17" x14ac:dyDescent="0.2">
      <c r="P2977" s="41"/>
      <c r="Q2977" s="41"/>
    </row>
    <row r="2978" spans="16:17" x14ac:dyDescent="0.2">
      <c r="P2978" s="41"/>
      <c r="Q2978" s="41"/>
    </row>
    <row r="2979" spans="16:17" x14ac:dyDescent="0.2">
      <c r="P2979" s="41"/>
      <c r="Q2979" s="41"/>
    </row>
    <row r="2980" spans="16:17" x14ac:dyDescent="0.2">
      <c r="P2980" s="41"/>
      <c r="Q2980" s="41"/>
    </row>
    <row r="2981" spans="16:17" x14ac:dyDescent="0.2">
      <c r="P2981" s="41"/>
      <c r="Q2981" s="41"/>
    </row>
    <row r="2982" spans="16:17" x14ac:dyDescent="0.2">
      <c r="P2982" s="41"/>
      <c r="Q2982" s="41"/>
    </row>
    <row r="2983" spans="16:17" x14ac:dyDescent="0.2">
      <c r="P2983" s="41"/>
      <c r="Q2983" s="41"/>
    </row>
    <row r="2984" spans="16:17" x14ac:dyDescent="0.2">
      <c r="P2984" s="41"/>
      <c r="Q2984" s="41"/>
    </row>
    <row r="2985" spans="16:17" x14ac:dyDescent="0.2">
      <c r="P2985" s="41"/>
      <c r="Q2985" s="41"/>
    </row>
    <row r="2986" spans="16:17" x14ac:dyDescent="0.2">
      <c r="P2986" s="41"/>
      <c r="Q2986" s="41"/>
    </row>
    <row r="2987" spans="16:17" x14ac:dyDescent="0.2">
      <c r="P2987" s="41"/>
      <c r="Q2987" s="41"/>
    </row>
    <row r="2988" spans="16:17" x14ac:dyDescent="0.2">
      <c r="P2988" s="41"/>
      <c r="Q2988" s="41"/>
    </row>
    <row r="2989" spans="16:17" x14ac:dyDescent="0.2">
      <c r="P2989" s="41"/>
      <c r="Q2989" s="41"/>
    </row>
    <row r="2990" spans="16:17" x14ac:dyDescent="0.2">
      <c r="P2990" s="41"/>
      <c r="Q2990" s="41"/>
    </row>
    <row r="2991" spans="16:17" x14ac:dyDescent="0.2">
      <c r="P2991" s="41"/>
      <c r="Q2991" s="41"/>
    </row>
    <row r="2992" spans="16:17" x14ac:dyDescent="0.2">
      <c r="P2992" s="41"/>
      <c r="Q2992" s="41"/>
    </row>
    <row r="2993" spans="16:17" x14ac:dyDescent="0.2">
      <c r="P2993" s="41"/>
      <c r="Q2993" s="41"/>
    </row>
    <row r="2994" spans="16:17" x14ac:dyDescent="0.2">
      <c r="P2994" s="41"/>
      <c r="Q2994" s="41"/>
    </row>
    <row r="2995" spans="16:17" x14ac:dyDescent="0.2">
      <c r="P2995" s="41"/>
      <c r="Q2995" s="41"/>
    </row>
    <row r="2996" spans="16:17" x14ac:dyDescent="0.2">
      <c r="P2996" s="41"/>
      <c r="Q2996" s="41"/>
    </row>
    <row r="2997" spans="16:17" x14ac:dyDescent="0.2">
      <c r="P2997" s="41"/>
      <c r="Q2997" s="41"/>
    </row>
    <row r="2998" spans="16:17" x14ac:dyDescent="0.2">
      <c r="P2998" s="41"/>
      <c r="Q2998" s="41"/>
    </row>
    <row r="2999" spans="16:17" x14ac:dyDescent="0.2">
      <c r="P2999" s="41"/>
      <c r="Q2999" s="41"/>
    </row>
    <row r="3000" spans="16:17" x14ac:dyDescent="0.2">
      <c r="P3000" s="41"/>
      <c r="Q3000" s="41"/>
    </row>
    <row r="3001" spans="16:17" x14ac:dyDescent="0.2">
      <c r="P3001" s="41"/>
      <c r="Q3001" s="41"/>
    </row>
    <row r="3002" spans="16:17" x14ac:dyDescent="0.2">
      <c r="P3002" s="41"/>
      <c r="Q3002" s="41"/>
    </row>
    <row r="3003" spans="16:17" x14ac:dyDescent="0.2">
      <c r="P3003" s="41"/>
      <c r="Q3003" s="41"/>
    </row>
    <row r="3004" spans="16:17" x14ac:dyDescent="0.2">
      <c r="P3004" s="41"/>
      <c r="Q3004" s="41"/>
    </row>
    <row r="3005" spans="16:17" x14ac:dyDescent="0.2">
      <c r="P3005" s="41"/>
      <c r="Q3005" s="41"/>
    </row>
    <row r="3006" spans="16:17" x14ac:dyDescent="0.2">
      <c r="P3006" s="41"/>
      <c r="Q3006" s="41"/>
    </row>
    <row r="3007" spans="16:17" x14ac:dyDescent="0.2">
      <c r="P3007" s="41"/>
      <c r="Q3007" s="41"/>
    </row>
    <row r="3008" spans="16:17" x14ac:dyDescent="0.2">
      <c r="P3008" s="41"/>
      <c r="Q3008" s="41"/>
    </row>
    <row r="3009" spans="16:17" x14ac:dyDescent="0.2">
      <c r="P3009" s="41"/>
      <c r="Q3009" s="41"/>
    </row>
    <row r="3010" spans="16:17" x14ac:dyDescent="0.2">
      <c r="P3010" s="41"/>
      <c r="Q3010" s="41"/>
    </row>
    <row r="3011" spans="16:17" x14ac:dyDescent="0.2">
      <c r="P3011" s="41"/>
      <c r="Q3011" s="41"/>
    </row>
    <row r="3012" spans="16:17" x14ac:dyDescent="0.2">
      <c r="P3012" s="41"/>
      <c r="Q3012" s="41"/>
    </row>
    <row r="3013" spans="16:17" x14ac:dyDescent="0.2">
      <c r="P3013" s="41"/>
      <c r="Q3013" s="41"/>
    </row>
    <row r="3014" spans="16:17" x14ac:dyDescent="0.2">
      <c r="P3014" s="41"/>
      <c r="Q3014" s="41"/>
    </row>
    <row r="3015" spans="16:17" x14ac:dyDescent="0.2">
      <c r="P3015" s="41"/>
      <c r="Q3015" s="41"/>
    </row>
    <row r="3016" spans="16:17" x14ac:dyDescent="0.2">
      <c r="P3016" s="41"/>
      <c r="Q3016" s="41"/>
    </row>
    <row r="3017" spans="16:17" x14ac:dyDescent="0.2">
      <c r="P3017" s="41"/>
      <c r="Q3017" s="41"/>
    </row>
    <row r="3018" spans="16:17" x14ac:dyDescent="0.2">
      <c r="P3018" s="41"/>
      <c r="Q3018" s="41"/>
    </row>
    <row r="3019" spans="16:17" x14ac:dyDescent="0.2">
      <c r="P3019" s="41"/>
      <c r="Q3019" s="41"/>
    </row>
    <row r="3020" spans="16:17" x14ac:dyDescent="0.2">
      <c r="P3020" s="41"/>
      <c r="Q3020" s="41"/>
    </row>
    <row r="3021" spans="16:17" x14ac:dyDescent="0.2">
      <c r="P3021" s="41"/>
      <c r="Q3021" s="41"/>
    </row>
    <row r="3022" spans="16:17" x14ac:dyDescent="0.2">
      <c r="P3022" s="41"/>
      <c r="Q3022" s="41"/>
    </row>
    <row r="3023" spans="16:17" x14ac:dyDescent="0.2">
      <c r="P3023" s="41"/>
      <c r="Q3023" s="41"/>
    </row>
    <row r="3024" spans="16:17" x14ac:dyDescent="0.2">
      <c r="P3024" s="41"/>
      <c r="Q3024" s="41"/>
    </row>
    <row r="3025" spans="16:17" x14ac:dyDescent="0.2">
      <c r="P3025" s="41"/>
      <c r="Q3025" s="41"/>
    </row>
    <row r="3026" spans="16:17" x14ac:dyDescent="0.2">
      <c r="P3026" s="41"/>
      <c r="Q3026" s="41"/>
    </row>
    <row r="3027" spans="16:17" x14ac:dyDescent="0.2">
      <c r="P3027" s="41"/>
      <c r="Q3027" s="41"/>
    </row>
    <row r="3028" spans="16:17" x14ac:dyDescent="0.2">
      <c r="P3028" s="41"/>
      <c r="Q3028" s="41"/>
    </row>
    <row r="3029" spans="16:17" x14ac:dyDescent="0.2">
      <c r="P3029" s="41"/>
      <c r="Q3029" s="41"/>
    </row>
    <row r="3030" spans="16:17" x14ac:dyDescent="0.2">
      <c r="P3030" s="41"/>
      <c r="Q3030" s="41"/>
    </row>
    <row r="3031" spans="16:17" x14ac:dyDescent="0.2">
      <c r="P3031" s="41"/>
      <c r="Q3031" s="41"/>
    </row>
    <row r="3032" spans="16:17" x14ac:dyDescent="0.2">
      <c r="P3032" s="41"/>
      <c r="Q3032" s="41"/>
    </row>
    <row r="3033" spans="16:17" x14ac:dyDescent="0.2">
      <c r="P3033" s="41"/>
      <c r="Q3033" s="41"/>
    </row>
    <row r="3034" spans="16:17" x14ac:dyDescent="0.2">
      <c r="P3034" s="41"/>
      <c r="Q3034" s="41"/>
    </row>
    <row r="3035" spans="16:17" x14ac:dyDescent="0.2">
      <c r="P3035" s="41"/>
      <c r="Q3035" s="41"/>
    </row>
    <row r="3036" spans="16:17" x14ac:dyDescent="0.2">
      <c r="P3036" s="41"/>
      <c r="Q3036" s="41"/>
    </row>
    <row r="3037" spans="16:17" x14ac:dyDescent="0.2">
      <c r="P3037" s="41"/>
      <c r="Q3037" s="41"/>
    </row>
    <row r="3038" spans="16:17" x14ac:dyDescent="0.2">
      <c r="P3038" s="41"/>
      <c r="Q3038" s="41"/>
    </row>
    <row r="3039" spans="16:17" x14ac:dyDescent="0.2">
      <c r="P3039" s="41"/>
      <c r="Q3039" s="41"/>
    </row>
    <row r="3040" spans="16:17" x14ac:dyDescent="0.2">
      <c r="P3040" s="41"/>
      <c r="Q3040" s="41"/>
    </row>
    <row r="3041" spans="16:17" x14ac:dyDescent="0.2">
      <c r="P3041" s="41"/>
      <c r="Q3041" s="41"/>
    </row>
    <row r="3042" spans="16:17" x14ac:dyDescent="0.2">
      <c r="P3042" s="41"/>
      <c r="Q3042" s="41"/>
    </row>
    <row r="3043" spans="16:17" x14ac:dyDescent="0.2">
      <c r="P3043" s="41"/>
      <c r="Q3043" s="41"/>
    </row>
    <row r="3044" spans="16:17" x14ac:dyDescent="0.2">
      <c r="P3044" s="41"/>
      <c r="Q3044" s="41"/>
    </row>
    <row r="3045" spans="16:17" x14ac:dyDescent="0.2">
      <c r="P3045" s="41"/>
      <c r="Q3045" s="41"/>
    </row>
    <row r="3046" spans="16:17" x14ac:dyDescent="0.2">
      <c r="P3046" s="41"/>
      <c r="Q3046" s="41"/>
    </row>
    <row r="3047" spans="16:17" x14ac:dyDescent="0.2">
      <c r="P3047" s="41"/>
      <c r="Q3047" s="41"/>
    </row>
    <row r="3048" spans="16:17" x14ac:dyDescent="0.2">
      <c r="P3048" s="41"/>
      <c r="Q3048" s="41"/>
    </row>
    <row r="3049" spans="16:17" x14ac:dyDescent="0.2">
      <c r="P3049" s="41"/>
      <c r="Q3049" s="41"/>
    </row>
    <row r="3050" spans="16:17" x14ac:dyDescent="0.2">
      <c r="P3050" s="41"/>
      <c r="Q3050" s="41"/>
    </row>
    <row r="3051" spans="16:17" x14ac:dyDescent="0.2">
      <c r="P3051" s="41"/>
      <c r="Q3051" s="41"/>
    </row>
    <row r="3052" spans="16:17" x14ac:dyDescent="0.2">
      <c r="P3052" s="41"/>
      <c r="Q3052" s="41"/>
    </row>
    <row r="3053" spans="16:17" x14ac:dyDescent="0.2">
      <c r="P3053" s="41"/>
      <c r="Q3053" s="41"/>
    </row>
    <row r="3054" spans="16:17" x14ac:dyDescent="0.2">
      <c r="P3054" s="41"/>
      <c r="Q3054" s="41"/>
    </row>
    <row r="3055" spans="16:17" x14ac:dyDescent="0.2">
      <c r="P3055" s="41"/>
      <c r="Q3055" s="41"/>
    </row>
    <row r="3056" spans="16:17" x14ac:dyDescent="0.2">
      <c r="P3056" s="41"/>
      <c r="Q3056" s="41"/>
    </row>
    <row r="3057" spans="16:17" x14ac:dyDescent="0.2">
      <c r="P3057" s="41"/>
      <c r="Q3057" s="41"/>
    </row>
    <row r="3058" spans="16:17" x14ac:dyDescent="0.2">
      <c r="P3058" s="41"/>
      <c r="Q3058" s="41"/>
    </row>
    <row r="3059" spans="16:17" x14ac:dyDescent="0.2">
      <c r="P3059" s="41"/>
      <c r="Q3059" s="41"/>
    </row>
    <row r="3060" spans="16:17" x14ac:dyDescent="0.2">
      <c r="P3060" s="41"/>
      <c r="Q3060" s="41"/>
    </row>
    <row r="3061" spans="16:17" x14ac:dyDescent="0.2">
      <c r="P3061" s="41"/>
      <c r="Q3061" s="41"/>
    </row>
    <row r="3062" spans="16:17" x14ac:dyDescent="0.2">
      <c r="P3062" s="41"/>
      <c r="Q3062" s="41"/>
    </row>
    <row r="3063" spans="16:17" x14ac:dyDescent="0.2">
      <c r="P3063" s="41"/>
      <c r="Q3063" s="41"/>
    </row>
    <row r="3064" spans="16:17" x14ac:dyDescent="0.2">
      <c r="P3064" s="41"/>
      <c r="Q3064" s="41"/>
    </row>
    <row r="3065" spans="16:17" x14ac:dyDescent="0.2">
      <c r="P3065" s="41"/>
      <c r="Q3065" s="41"/>
    </row>
    <row r="3066" spans="16:17" x14ac:dyDescent="0.2">
      <c r="P3066" s="41"/>
      <c r="Q3066" s="41"/>
    </row>
    <row r="3067" spans="16:17" x14ac:dyDescent="0.2">
      <c r="P3067" s="41"/>
      <c r="Q3067" s="41"/>
    </row>
    <row r="3068" spans="16:17" x14ac:dyDescent="0.2">
      <c r="P3068" s="41"/>
      <c r="Q3068" s="41"/>
    </row>
    <row r="3069" spans="16:17" x14ac:dyDescent="0.2">
      <c r="P3069" s="41"/>
      <c r="Q3069" s="41"/>
    </row>
    <row r="3070" spans="16:17" x14ac:dyDescent="0.2">
      <c r="P3070" s="41"/>
      <c r="Q3070" s="41"/>
    </row>
    <row r="3071" spans="16:17" x14ac:dyDescent="0.2">
      <c r="P3071" s="41"/>
      <c r="Q3071" s="41"/>
    </row>
    <row r="3072" spans="16:17" x14ac:dyDescent="0.2">
      <c r="P3072" s="41"/>
      <c r="Q3072" s="41"/>
    </row>
    <row r="3073" spans="16:17" x14ac:dyDescent="0.2">
      <c r="P3073" s="41"/>
      <c r="Q3073" s="41"/>
    </row>
    <row r="3074" spans="16:17" x14ac:dyDescent="0.2">
      <c r="P3074" s="41"/>
      <c r="Q3074" s="41"/>
    </row>
    <row r="3075" spans="16:17" x14ac:dyDescent="0.2">
      <c r="P3075" s="41"/>
      <c r="Q3075" s="41"/>
    </row>
    <row r="3076" spans="16:17" x14ac:dyDescent="0.2">
      <c r="P3076" s="41"/>
      <c r="Q3076" s="41"/>
    </row>
    <row r="3077" spans="16:17" x14ac:dyDescent="0.2">
      <c r="P3077" s="41"/>
      <c r="Q3077" s="41"/>
    </row>
    <row r="3078" spans="16:17" x14ac:dyDescent="0.2">
      <c r="P3078" s="41"/>
      <c r="Q3078" s="41"/>
    </row>
    <row r="3079" spans="16:17" x14ac:dyDescent="0.2">
      <c r="P3079" s="41"/>
      <c r="Q3079" s="41"/>
    </row>
    <row r="3080" spans="16:17" x14ac:dyDescent="0.2">
      <c r="P3080" s="41"/>
      <c r="Q3080" s="41"/>
    </row>
    <row r="3081" spans="16:17" x14ac:dyDescent="0.2">
      <c r="P3081" s="41"/>
      <c r="Q3081" s="41"/>
    </row>
    <row r="3082" spans="16:17" x14ac:dyDescent="0.2">
      <c r="P3082" s="41"/>
      <c r="Q3082" s="41"/>
    </row>
    <row r="3083" spans="16:17" x14ac:dyDescent="0.2">
      <c r="P3083" s="41"/>
      <c r="Q3083" s="41"/>
    </row>
    <row r="3084" spans="16:17" x14ac:dyDescent="0.2">
      <c r="P3084" s="41"/>
      <c r="Q3084" s="41"/>
    </row>
    <row r="3085" spans="16:17" x14ac:dyDescent="0.2">
      <c r="P3085" s="41"/>
      <c r="Q3085" s="41"/>
    </row>
    <row r="3086" spans="16:17" x14ac:dyDescent="0.2">
      <c r="P3086" s="41"/>
      <c r="Q3086" s="41"/>
    </row>
    <row r="3087" spans="16:17" x14ac:dyDescent="0.2">
      <c r="P3087" s="41"/>
      <c r="Q3087" s="41"/>
    </row>
    <row r="3088" spans="16:17" x14ac:dyDescent="0.2">
      <c r="P3088" s="41"/>
      <c r="Q3088" s="41"/>
    </row>
    <row r="3089" spans="16:17" x14ac:dyDescent="0.2">
      <c r="P3089" s="41"/>
      <c r="Q3089" s="41"/>
    </row>
    <row r="3090" spans="16:17" x14ac:dyDescent="0.2">
      <c r="P3090" s="41"/>
      <c r="Q3090" s="41"/>
    </row>
    <row r="3091" spans="16:17" x14ac:dyDescent="0.2">
      <c r="P3091" s="41"/>
      <c r="Q3091" s="41"/>
    </row>
    <row r="3092" spans="16:17" x14ac:dyDescent="0.2">
      <c r="P3092" s="41"/>
      <c r="Q3092" s="41"/>
    </row>
    <row r="3093" spans="16:17" x14ac:dyDescent="0.2">
      <c r="P3093" s="41"/>
      <c r="Q3093" s="41"/>
    </row>
    <row r="3094" spans="16:17" x14ac:dyDescent="0.2">
      <c r="P3094" s="41"/>
      <c r="Q3094" s="41"/>
    </row>
    <row r="3095" spans="16:17" x14ac:dyDescent="0.2">
      <c r="P3095" s="41"/>
      <c r="Q3095" s="41"/>
    </row>
    <row r="3096" spans="16:17" x14ac:dyDescent="0.2">
      <c r="P3096" s="41"/>
      <c r="Q3096" s="41"/>
    </row>
    <row r="3097" spans="16:17" x14ac:dyDescent="0.2">
      <c r="P3097" s="41"/>
      <c r="Q3097" s="41"/>
    </row>
    <row r="3098" spans="16:17" x14ac:dyDescent="0.2">
      <c r="P3098" s="41"/>
      <c r="Q3098" s="41"/>
    </row>
    <row r="3099" spans="16:17" x14ac:dyDescent="0.2">
      <c r="P3099" s="41"/>
      <c r="Q3099" s="41"/>
    </row>
    <row r="3100" spans="16:17" x14ac:dyDescent="0.2">
      <c r="P3100" s="41"/>
      <c r="Q3100" s="41"/>
    </row>
    <row r="3101" spans="16:17" x14ac:dyDescent="0.2">
      <c r="P3101" s="41"/>
      <c r="Q3101" s="41"/>
    </row>
    <row r="3102" spans="16:17" x14ac:dyDescent="0.2">
      <c r="P3102" s="41"/>
      <c r="Q3102" s="41"/>
    </row>
    <row r="3103" spans="16:17" x14ac:dyDescent="0.2">
      <c r="P3103" s="41"/>
      <c r="Q3103" s="41"/>
    </row>
    <row r="3104" spans="16:17" x14ac:dyDescent="0.2">
      <c r="P3104" s="41"/>
      <c r="Q3104" s="41"/>
    </row>
    <row r="3105" spans="16:17" x14ac:dyDescent="0.2">
      <c r="P3105" s="41"/>
      <c r="Q3105" s="41"/>
    </row>
    <row r="3106" spans="16:17" x14ac:dyDescent="0.2">
      <c r="P3106" s="41"/>
      <c r="Q3106" s="41"/>
    </row>
    <row r="3107" spans="16:17" x14ac:dyDescent="0.2">
      <c r="P3107" s="41"/>
      <c r="Q3107" s="41"/>
    </row>
    <row r="3108" spans="16:17" x14ac:dyDescent="0.2">
      <c r="P3108" s="41"/>
      <c r="Q3108" s="41"/>
    </row>
    <row r="3109" spans="16:17" x14ac:dyDescent="0.2">
      <c r="P3109" s="41"/>
      <c r="Q3109" s="41"/>
    </row>
    <row r="3110" spans="16:17" x14ac:dyDescent="0.2">
      <c r="P3110" s="41"/>
      <c r="Q3110" s="41"/>
    </row>
    <row r="3111" spans="16:17" x14ac:dyDescent="0.2">
      <c r="P3111" s="41"/>
      <c r="Q3111" s="41"/>
    </row>
    <row r="3112" spans="16:17" x14ac:dyDescent="0.2">
      <c r="P3112" s="41"/>
      <c r="Q3112" s="41"/>
    </row>
    <row r="3113" spans="16:17" x14ac:dyDescent="0.2">
      <c r="P3113" s="41"/>
      <c r="Q3113" s="41"/>
    </row>
    <row r="3114" spans="16:17" x14ac:dyDescent="0.2">
      <c r="P3114" s="41"/>
      <c r="Q3114" s="41"/>
    </row>
    <row r="3115" spans="16:17" x14ac:dyDescent="0.2">
      <c r="P3115" s="41"/>
      <c r="Q3115" s="41"/>
    </row>
    <row r="3116" spans="16:17" x14ac:dyDescent="0.2">
      <c r="P3116" s="41"/>
      <c r="Q3116" s="41"/>
    </row>
    <row r="3117" spans="16:17" x14ac:dyDescent="0.2">
      <c r="P3117" s="41"/>
      <c r="Q3117" s="41"/>
    </row>
    <row r="3118" spans="16:17" x14ac:dyDescent="0.2">
      <c r="P3118" s="41"/>
      <c r="Q3118" s="41"/>
    </row>
    <row r="3119" spans="16:17" x14ac:dyDescent="0.2">
      <c r="P3119" s="41"/>
      <c r="Q3119" s="41"/>
    </row>
    <row r="3120" spans="16:17" x14ac:dyDescent="0.2">
      <c r="P3120" s="41"/>
      <c r="Q3120" s="41"/>
    </row>
    <row r="3121" spans="16:17" x14ac:dyDescent="0.2">
      <c r="P3121" s="41"/>
      <c r="Q3121" s="41"/>
    </row>
    <row r="3122" spans="16:17" x14ac:dyDescent="0.2">
      <c r="P3122" s="41"/>
      <c r="Q3122" s="41"/>
    </row>
    <row r="3123" spans="16:17" x14ac:dyDescent="0.2">
      <c r="P3123" s="41"/>
      <c r="Q3123" s="41"/>
    </row>
    <row r="3124" spans="16:17" x14ac:dyDescent="0.2">
      <c r="P3124" s="41"/>
      <c r="Q3124" s="41"/>
    </row>
    <row r="3125" spans="16:17" x14ac:dyDescent="0.2">
      <c r="P3125" s="41"/>
      <c r="Q3125" s="41"/>
    </row>
    <row r="3126" spans="16:17" x14ac:dyDescent="0.2">
      <c r="P3126" s="41"/>
      <c r="Q3126" s="41"/>
    </row>
    <row r="3127" spans="16:17" x14ac:dyDescent="0.2">
      <c r="P3127" s="41"/>
      <c r="Q3127" s="41"/>
    </row>
    <row r="3128" spans="16:17" x14ac:dyDescent="0.2">
      <c r="P3128" s="41"/>
      <c r="Q3128" s="41"/>
    </row>
    <row r="3129" spans="16:17" x14ac:dyDescent="0.2">
      <c r="P3129" s="41"/>
      <c r="Q3129" s="41"/>
    </row>
    <row r="3130" spans="16:17" x14ac:dyDescent="0.2">
      <c r="P3130" s="41"/>
      <c r="Q3130" s="41"/>
    </row>
    <row r="3131" spans="16:17" x14ac:dyDescent="0.2">
      <c r="P3131" s="41"/>
      <c r="Q3131" s="41"/>
    </row>
    <row r="3132" spans="16:17" x14ac:dyDescent="0.2">
      <c r="P3132" s="41"/>
      <c r="Q3132" s="41"/>
    </row>
    <row r="3133" spans="16:17" x14ac:dyDescent="0.2">
      <c r="P3133" s="41"/>
      <c r="Q3133" s="41"/>
    </row>
    <row r="3134" spans="16:17" x14ac:dyDescent="0.2">
      <c r="P3134" s="41"/>
      <c r="Q3134" s="41"/>
    </row>
    <row r="3135" spans="16:17" x14ac:dyDescent="0.2">
      <c r="P3135" s="41"/>
      <c r="Q3135" s="41"/>
    </row>
    <row r="3136" spans="16:17" x14ac:dyDescent="0.2">
      <c r="P3136" s="41"/>
      <c r="Q3136" s="41"/>
    </row>
    <row r="3137" spans="16:17" x14ac:dyDescent="0.2">
      <c r="P3137" s="41"/>
      <c r="Q3137" s="41"/>
    </row>
    <row r="3138" spans="16:17" x14ac:dyDescent="0.2">
      <c r="P3138" s="41"/>
      <c r="Q3138" s="41"/>
    </row>
    <row r="3139" spans="16:17" x14ac:dyDescent="0.2">
      <c r="P3139" s="41"/>
      <c r="Q3139" s="41"/>
    </row>
    <row r="3140" spans="16:17" x14ac:dyDescent="0.2">
      <c r="P3140" s="41"/>
      <c r="Q3140" s="41"/>
    </row>
    <row r="3141" spans="16:17" x14ac:dyDescent="0.2">
      <c r="P3141" s="41"/>
      <c r="Q3141" s="41"/>
    </row>
    <row r="3142" spans="16:17" x14ac:dyDescent="0.2">
      <c r="P3142" s="41"/>
      <c r="Q3142" s="41"/>
    </row>
    <row r="3143" spans="16:17" x14ac:dyDescent="0.2">
      <c r="P3143" s="41"/>
      <c r="Q3143" s="41"/>
    </row>
    <row r="3144" spans="16:17" x14ac:dyDescent="0.2">
      <c r="P3144" s="41"/>
      <c r="Q3144" s="41"/>
    </row>
    <row r="3145" spans="16:17" x14ac:dyDescent="0.2">
      <c r="P3145" s="41"/>
      <c r="Q3145" s="41"/>
    </row>
    <row r="3146" spans="16:17" x14ac:dyDescent="0.2">
      <c r="P3146" s="41"/>
      <c r="Q3146" s="41"/>
    </row>
    <row r="3147" spans="16:17" x14ac:dyDescent="0.2">
      <c r="P3147" s="41"/>
      <c r="Q3147" s="41"/>
    </row>
    <row r="3148" spans="16:17" x14ac:dyDescent="0.2">
      <c r="P3148" s="41"/>
      <c r="Q3148" s="41"/>
    </row>
    <row r="3149" spans="16:17" x14ac:dyDescent="0.2">
      <c r="P3149" s="41"/>
      <c r="Q3149" s="41"/>
    </row>
    <row r="3150" spans="16:17" x14ac:dyDescent="0.2">
      <c r="P3150" s="41"/>
      <c r="Q3150" s="41"/>
    </row>
    <row r="3151" spans="16:17" x14ac:dyDescent="0.2">
      <c r="P3151" s="41"/>
      <c r="Q3151" s="41"/>
    </row>
    <row r="3152" spans="16:17" x14ac:dyDescent="0.2">
      <c r="P3152" s="41"/>
      <c r="Q3152" s="41"/>
    </row>
    <row r="3153" spans="16:17" x14ac:dyDescent="0.2">
      <c r="P3153" s="41"/>
      <c r="Q3153" s="41"/>
    </row>
    <row r="3154" spans="16:17" x14ac:dyDescent="0.2">
      <c r="P3154" s="41"/>
      <c r="Q3154" s="41"/>
    </row>
    <row r="3155" spans="16:17" x14ac:dyDescent="0.2">
      <c r="P3155" s="41"/>
      <c r="Q3155" s="41"/>
    </row>
    <row r="3156" spans="16:17" x14ac:dyDescent="0.2">
      <c r="P3156" s="41"/>
      <c r="Q3156" s="41"/>
    </row>
    <row r="3157" spans="16:17" x14ac:dyDescent="0.2">
      <c r="P3157" s="41"/>
      <c r="Q3157" s="41"/>
    </row>
    <row r="3158" spans="16:17" x14ac:dyDescent="0.2">
      <c r="P3158" s="41"/>
      <c r="Q3158" s="41"/>
    </row>
    <row r="3159" spans="16:17" x14ac:dyDescent="0.2">
      <c r="P3159" s="41"/>
      <c r="Q3159" s="41"/>
    </row>
    <row r="3160" spans="16:17" x14ac:dyDescent="0.2">
      <c r="P3160" s="41"/>
      <c r="Q3160" s="41"/>
    </row>
    <row r="3161" spans="16:17" x14ac:dyDescent="0.2">
      <c r="P3161" s="41"/>
      <c r="Q3161" s="41"/>
    </row>
    <row r="3162" spans="16:17" x14ac:dyDescent="0.2">
      <c r="P3162" s="41"/>
      <c r="Q3162" s="41"/>
    </row>
    <row r="3163" spans="16:17" x14ac:dyDescent="0.2">
      <c r="P3163" s="41"/>
      <c r="Q3163" s="41"/>
    </row>
    <row r="3164" spans="16:17" x14ac:dyDescent="0.2">
      <c r="P3164" s="41"/>
      <c r="Q3164" s="41"/>
    </row>
    <row r="3165" spans="16:17" x14ac:dyDescent="0.2">
      <c r="P3165" s="41"/>
      <c r="Q3165" s="41"/>
    </row>
    <row r="3166" spans="16:17" x14ac:dyDescent="0.2">
      <c r="P3166" s="41"/>
      <c r="Q3166" s="41"/>
    </row>
    <row r="3167" spans="16:17" x14ac:dyDescent="0.2">
      <c r="P3167" s="41"/>
      <c r="Q3167" s="41"/>
    </row>
    <row r="3168" spans="16:17" x14ac:dyDescent="0.2">
      <c r="P3168" s="41"/>
      <c r="Q3168" s="41"/>
    </row>
    <row r="3169" spans="16:17" x14ac:dyDescent="0.2">
      <c r="P3169" s="41"/>
      <c r="Q3169" s="41"/>
    </row>
    <row r="3170" spans="16:17" x14ac:dyDescent="0.2">
      <c r="P3170" s="41"/>
      <c r="Q3170" s="41"/>
    </row>
    <row r="3171" spans="16:17" x14ac:dyDescent="0.2">
      <c r="P3171" s="41"/>
      <c r="Q3171" s="41"/>
    </row>
    <row r="3172" spans="16:17" x14ac:dyDescent="0.2">
      <c r="P3172" s="41"/>
      <c r="Q3172" s="41"/>
    </row>
    <row r="3173" spans="16:17" x14ac:dyDescent="0.2">
      <c r="P3173" s="41"/>
      <c r="Q3173" s="41"/>
    </row>
    <row r="3174" spans="16:17" x14ac:dyDescent="0.2">
      <c r="P3174" s="41"/>
      <c r="Q3174" s="41"/>
    </row>
    <row r="3175" spans="16:17" x14ac:dyDescent="0.2">
      <c r="P3175" s="41"/>
      <c r="Q3175" s="41"/>
    </row>
    <row r="3176" spans="16:17" x14ac:dyDescent="0.2">
      <c r="P3176" s="41"/>
      <c r="Q3176" s="41"/>
    </row>
    <row r="3177" spans="16:17" x14ac:dyDescent="0.2">
      <c r="P3177" s="41"/>
      <c r="Q3177" s="41"/>
    </row>
    <row r="3178" spans="16:17" x14ac:dyDescent="0.2">
      <c r="P3178" s="41"/>
      <c r="Q3178" s="41"/>
    </row>
    <row r="3179" spans="16:17" x14ac:dyDescent="0.2">
      <c r="P3179" s="41"/>
      <c r="Q3179" s="41"/>
    </row>
    <row r="3180" spans="16:17" x14ac:dyDescent="0.2">
      <c r="P3180" s="41"/>
      <c r="Q3180" s="41"/>
    </row>
    <row r="3181" spans="16:17" x14ac:dyDescent="0.2">
      <c r="P3181" s="41"/>
      <c r="Q3181" s="41"/>
    </row>
    <row r="3182" spans="16:17" x14ac:dyDescent="0.2">
      <c r="P3182" s="41"/>
      <c r="Q3182" s="41"/>
    </row>
    <row r="3183" spans="16:17" x14ac:dyDescent="0.2">
      <c r="P3183" s="41"/>
      <c r="Q3183" s="41"/>
    </row>
    <row r="3184" spans="16:17" x14ac:dyDescent="0.2">
      <c r="P3184" s="41"/>
      <c r="Q3184" s="41"/>
    </row>
    <row r="3185" spans="16:17" x14ac:dyDescent="0.2">
      <c r="P3185" s="41"/>
      <c r="Q3185" s="41"/>
    </row>
    <row r="3186" spans="16:17" x14ac:dyDescent="0.2">
      <c r="P3186" s="41"/>
      <c r="Q3186" s="41"/>
    </row>
    <row r="3187" spans="16:17" x14ac:dyDescent="0.2">
      <c r="P3187" s="41"/>
      <c r="Q3187" s="41"/>
    </row>
    <row r="3188" spans="16:17" x14ac:dyDescent="0.2">
      <c r="P3188" s="41"/>
      <c r="Q3188" s="41"/>
    </row>
    <row r="3189" spans="16:17" x14ac:dyDescent="0.2">
      <c r="P3189" s="41"/>
      <c r="Q3189" s="41"/>
    </row>
    <row r="3190" spans="16:17" x14ac:dyDescent="0.2">
      <c r="P3190" s="41"/>
      <c r="Q3190" s="41"/>
    </row>
    <row r="3191" spans="16:17" x14ac:dyDescent="0.2">
      <c r="P3191" s="41"/>
      <c r="Q3191" s="41"/>
    </row>
    <row r="3192" spans="16:17" x14ac:dyDescent="0.2">
      <c r="P3192" s="41"/>
      <c r="Q3192" s="41"/>
    </row>
    <row r="3193" spans="16:17" x14ac:dyDescent="0.2">
      <c r="P3193" s="41"/>
      <c r="Q3193" s="41"/>
    </row>
    <row r="3194" spans="16:17" x14ac:dyDescent="0.2">
      <c r="P3194" s="41"/>
      <c r="Q3194" s="41"/>
    </row>
    <row r="3195" spans="16:17" x14ac:dyDescent="0.2">
      <c r="P3195" s="41"/>
      <c r="Q3195" s="41"/>
    </row>
    <row r="3196" spans="16:17" x14ac:dyDescent="0.2">
      <c r="P3196" s="41"/>
      <c r="Q3196" s="41"/>
    </row>
    <row r="3197" spans="16:17" x14ac:dyDescent="0.2">
      <c r="P3197" s="41"/>
      <c r="Q3197" s="41"/>
    </row>
    <row r="3198" spans="16:17" x14ac:dyDescent="0.2">
      <c r="P3198" s="41"/>
      <c r="Q3198" s="41"/>
    </row>
    <row r="3199" spans="16:17" x14ac:dyDescent="0.2">
      <c r="P3199" s="41"/>
      <c r="Q3199" s="41"/>
    </row>
    <row r="3200" spans="16:17" x14ac:dyDescent="0.2">
      <c r="P3200" s="41"/>
      <c r="Q3200" s="41"/>
    </row>
    <row r="3201" spans="16:17" x14ac:dyDescent="0.2">
      <c r="P3201" s="41"/>
      <c r="Q3201" s="41"/>
    </row>
    <row r="3202" spans="16:17" x14ac:dyDescent="0.2">
      <c r="P3202" s="41"/>
      <c r="Q3202" s="41"/>
    </row>
    <row r="3203" spans="16:17" x14ac:dyDescent="0.2">
      <c r="P3203" s="41"/>
      <c r="Q3203" s="41"/>
    </row>
    <row r="3204" spans="16:17" x14ac:dyDescent="0.2">
      <c r="P3204" s="41"/>
      <c r="Q3204" s="41"/>
    </row>
    <row r="3205" spans="16:17" x14ac:dyDescent="0.2">
      <c r="P3205" s="41"/>
      <c r="Q3205" s="41"/>
    </row>
    <row r="3206" spans="16:17" x14ac:dyDescent="0.2">
      <c r="P3206" s="41"/>
      <c r="Q3206" s="41"/>
    </row>
    <row r="3207" spans="16:17" x14ac:dyDescent="0.2">
      <c r="P3207" s="41"/>
      <c r="Q3207" s="41"/>
    </row>
    <row r="3208" spans="16:17" x14ac:dyDescent="0.2">
      <c r="P3208" s="41"/>
      <c r="Q3208" s="41"/>
    </row>
    <row r="3209" spans="16:17" x14ac:dyDescent="0.2">
      <c r="P3209" s="41"/>
      <c r="Q3209" s="41"/>
    </row>
    <row r="3210" spans="16:17" x14ac:dyDescent="0.2">
      <c r="P3210" s="41"/>
      <c r="Q3210" s="41"/>
    </row>
    <row r="3211" spans="16:17" x14ac:dyDescent="0.2">
      <c r="P3211" s="41"/>
      <c r="Q3211" s="41"/>
    </row>
    <row r="3212" spans="16:17" x14ac:dyDescent="0.2">
      <c r="P3212" s="41"/>
      <c r="Q3212" s="41"/>
    </row>
    <row r="3213" spans="16:17" x14ac:dyDescent="0.2">
      <c r="P3213" s="41"/>
      <c r="Q3213" s="41"/>
    </row>
    <row r="3214" spans="16:17" x14ac:dyDescent="0.2">
      <c r="P3214" s="41"/>
      <c r="Q3214" s="41"/>
    </row>
    <row r="3215" spans="16:17" x14ac:dyDescent="0.2">
      <c r="P3215" s="41"/>
      <c r="Q3215" s="41"/>
    </row>
    <row r="3216" spans="16:17" x14ac:dyDescent="0.2">
      <c r="P3216" s="41"/>
      <c r="Q3216" s="41"/>
    </row>
    <row r="3217" spans="16:17" x14ac:dyDescent="0.2">
      <c r="P3217" s="41"/>
      <c r="Q3217" s="41"/>
    </row>
    <row r="3218" spans="16:17" x14ac:dyDescent="0.2">
      <c r="P3218" s="41"/>
      <c r="Q3218" s="41"/>
    </row>
    <row r="3219" spans="16:17" x14ac:dyDescent="0.2">
      <c r="P3219" s="41"/>
      <c r="Q3219" s="41"/>
    </row>
    <row r="3220" spans="16:17" x14ac:dyDescent="0.2">
      <c r="P3220" s="41"/>
      <c r="Q3220" s="41"/>
    </row>
    <row r="3221" spans="16:17" x14ac:dyDescent="0.2">
      <c r="P3221" s="41"/>
      <c r="Q3221" s="41"/>
    </row>
    <row r="3222" spans="16:17" x14ac:dyDescent="0.2">
      <c r="P3222" s="41"/>
      <c r="Q3222" s="41"/>
    </row>
    <row r="3223" spans="16:17" x14ac:dyDescent="0.2">
      <c r="P3223" s="41"/>
      <c r="Q3223" s="41"/>
    </row>
    <row r="3224" spans="16:17" x14ac:dyDescent="0.2">
      <c r="P3224" s="41"/>
      <c r="Q3224" s="41"/>
    </row>
    <row r="3225" spans="16:17" x14ac:dyDescent="0.2">
      <c r="P3225" s="41"/>
      <c r="Q3225" s="41"/>
    </row>
    <row r="3226" spans="16:17" x14ac:dyDescent="0.2">
      <c r="P3226" s="41"/>
      <c r="Q3226" s="41"/>
    </row>
    <row r="3227" spans="16:17" x14ac:dyDescent="0.2">
      <c r="P3227" s="41"/>
      <c r="Q3227" s="41"/>
    </row>
    <row r="3228" spans="16:17" x14ac:dyDescent="0.2">
      <c r="P3228" s="41"/>
      <c r="Q3228" s="41"/>
    </row>
    <row r="3229" spans="16:17" x14ac:dyDescent="0.2">
      <c r="P3229" s="41"/>
      <c r="Q3229" s="41"/>
    </row>
    <row r="3230" spans="16:17" x14ac:dyDescent="0.2">
      <c r="P3230" s="41"/>
      <c r="Q3230" s="41"/>
    </row>
    <row r="3231" spans="16:17" x14ac:dyDescent="0.2">
      <c r="P3231" s="41"/>
      <c r="Q3231" s="41"/>
    </row>
    <row r="3232" spans="16:17" x14ac:dyDescent="0.2">
      <c r="P3232" s="41"/>
      <c r="Q3232" s="41"/>
    </row>
    <row r="3233" spans="16:17" x14ac:dyDescent="0.2">
      <c r="P3233" s="41"/>
      <c r="Q3233" s="41"/>
    </row>
    <row r="3234" spans="16:17" x14ac:dyDescent="0.2">
      <c r="P3234" s="41"/>
      <c r="Q3234" s="41"/>
    </row>
    <row r="3235" spans="16:17" x14ac:dyDescent="0.2">
      <c r="P3235" s="41"/>
      <c r="Q3235" s="41"/>
    </row>
    <row r="3236" spans="16:17" x14ac:dyDescent="0.2">
      <c r="P3236" s="41"/>
      <c r="Q3236" s="41"/>
    </row>
    <row r="3237" spans="16:17" x14ac:dyDescent="0.2">
      <c r="P3237" s="41"/>
      <c r="Q3237" s="41"/>
    </row>
    <row r="3238" spans="16:17" x14ac:dyDescent="0.2">
      <c r="P3238" s="41"/>
      <c r="Q3238" s="41"/>
    </row>
    <row r="3239" spans="16:17" x14ac:dyDescent="0.2">
      <c r="P3239" s="41"/>
      <c r="Q3239" s="41"/>
    </row>
    <row r="3240" spans="16:17" x14ac:dyDescent="0.2">
      <c r="P3240" s="41"/>
      <c r="Q3240" s="41"/>
    </row>
    <row r="3241" spans="16:17" x14ac:dyDescent="0.2">
      <c r="P3241" s="41"/>
      <c r="Q3241" s="41"/>
    </row>
    <row r="3242" spans="16:17" x14ac:dyDescent="0.2">
      <c r="P3242" s="41"/>
      <c r="Q3242" s="41"/>
    </row>
    <row r="3243" spans="16:17" x14ac:dyDescent="0.2">
      <c r="P3243" s="41"/>
      <c r="Q3243" s="41"/>
    </row>
    <row r="3244" spans="16:17" x14ac:dyDescent="0.2">
      <c r="P3244" s="41"/>
      <c r="Q3244" s="41"/>
    </row>
    <row r="3245" spans="16:17" x14ac:dyDescent="0.2">
      <c r="P3245" s="41"/>
      <c r="Q3245" s="41"/>
    </row>
    <row r="3246" spans="16:17" x14ac:dyDescent="0.2">
      <c r="P3246" s="41"/>
      <c r="Q3246" s="41"/>
    </row>
    <row r="3247" spans="16:17" x14ac:dyDescent="0.2">
      <c r="P3247" s="41"/>
      <c r="Q3247" s="41"/>
    </row>
    <row r="3248" spans="16:17" x14ac:dyDescent="0.2">
      <c r="P3248" s="41"/>
      <c r="Q3248" s="41"/>
    </row>
    <row r="3249" spans="16:17" x14ac:dyDescent="0.2">
      <c r="P3249" s="41"/>
      <c r="Q3249" s="41"/>
    </row>
    <row r="3250" spans="16:17" x14ac:dyDescent="0.2">
      <c r="P3250" s="41"/>
      <c r="Q3250" s="41"/>
    </row>
    <row r="3251" spans="16:17" x14ac:dyDescent="0.2">
      <c r="P3251" s="41"/>
      <c r="Q3251" s="41"/>
    </row>
    <row r="3252" spans="16:17" x14ac:dyDescent="0.2">
      <c r="P3252" s="41"/>
      <c r="Q3252" s="41"/>
    </row>
    <row r="3253" spans="16:17" x14ac:dyDescent="0.2">
      <c r="P3253" s="41"/>
      <c r="Q3253" s="41"/>
    </row>
    <row r="3254" spans="16:17" x14ac:dyDescent="0.2">
      <c r="P3254" s="41"/>
      <c r="Q3254" s="41"/>
    </row>
    <row r="3255" spans="16:17" x14ac:dyDescent="0.2">
      <c r="P3255" s="41"/>
      <c r="Q3255" s="41"/>
    </row>
    <row r="3256" spans="16:17" x14ac:dyDescent="0.2">
      <c r="P3256" s="41"/>
      <c r="Q3256" s="41"/>
    </row>
    <row r="3257" spans="16:17" x14ac:dyDescent="0.2">
      <c r="P3257" s="41"/>
      <c r="Q3257" s="41"/>
    </row>
    <row r="3258" spans="16:17" x14ac:dyDescent="0.2">
      <c r="P3258" s="41"/>
      <c r="Q3258" s="41"/>
    </row>
    <row r="3259" spans="16:17" x14ac:dyDescent="0.2">
      <c r="P3259" s="41"/>
      <c r="Q3259" s="41"/>
    </row>
    <row r="3260" spans="16:17" x14ac:dyDescent="0.2">
      <c r="P3260" s="41"/>
      <c r="Q3260" s="41"/>
    </row>
    <row r="3261" spans="16:17" x14ac:dyDescent="0.2">
      <c r="P3261" s="41"/>
      <c r="Q3261" s="41"/>
    </row>
    <row r="3262" spans="16:17" x14ac:dyDescent="0.2">
      <c r="P3262" s="41"/>
      <c r="Q3262" s="41"/>
    </row>
    <row r="3263" spans="16:17" x14ac:dyDescent="0.2">
      <c r="P3263" s="41"/>
      <c r="Q3263" s="41"/>
    </row>
    <row r="3264" spans="16:17" x14ac:dyDescent="0.2">
      <c r="P3264" s="41"/>
      <c r="Q3264" s="41"/>
    </row>
    <row r="3265" spans="16:17" x14ac:dyDescent="0.2">
      <c r="P3265" s="41"/>
      <c r="Q3265" s="41"/>
    </row>
    <row r="3266" spans="16:17" x14ac:dyDescent="0.2">
      <c r="P3266" s="41"/>
      <c r="Q3266" s="41"/>
    </row>
    <row r="3267" spans="16:17" x14ac:dyDescent="0.2">
      <c r="P3267" s="41"/>
      <c r="Q3267" s="41"/>
    </row>
    <row r="3268" spans="16:17" x14ac:dyDescent="0.2">
      <c r="P3268" s="41"/>
      <c r="Q3268" s="41"/>
    </row>
    <row r="3269" spans="16:17" x14ac:dyDescent="0.2">
      <c r="P3269" s="41"/>
      <c r="Q3269" s="41"/>
    </row>
    <row r="3270" spans="16:17" x14ac:dyDescent="0.2">
      <c r="P3270" s="41"/>
      <c r="Q3270" s="41"/>
    </row>
    <row r="3271" spans="16:17" x14ac:dyDescent="0.2">
      <c r="P3271" s="41"/>
      <c r="Q3271" s="41"/>
    </row>
    <row r="3272" spans="16:17" x14ac:dyDescent="0.2">
      <c r="P3272" s="41"/>
      <c r="Q3272" s="41"/>
    </row>
    <row r="3273" spans="16:17" x14ac:dyDescent="0.2">
      <c r="P3273" s="41"/>
      <c r="Q3273" s="41"/>
    </row>
    <row r="3274" spans="16:17" x14ac:dyDescent="0.2">
      <c r="P3274" s="41"/>
      <c r="Q3274" s="41"/>
    </row>
    <row r="3275" spans="16:17" x14ac:dyDescent="0.2">
      <c r="P3275" s="41"/>
      <c r="Q3275" s="41"/>
    </row>
    <row r="3276" spans="16:17" x14ac:dyDescent="0.2">
      <c r="P3276" s="41"/>
      <c r="Q3276" s="41"/>
    </row>
    <row r="3277" spans="16:17" x14ac:dyDescent="0.2">
      <c r="P3277" s="41"/>
      <c r="Q3277" s="41"/>
    </row>
    <row r="3278" spans="16:17" x14ac:dyDescent="0.2">
      <c r="P3278" s="41"/>
      <c r="Q3278" s="41"/>
    </row>
    <row r="3279" spans="16:17" x14ac:dyDescent="0.2">
      <c r="P3279" s="41"/>
      <c r="Q3279" s="41"/>
    </row>
    <row r="3280" spans="16:17" x14ac:dyDescent="0.2">
      <c r="P3280" s="41"/>
      <c r="Q3280" s="41"/>
    </row>
    <row r="3281" spans="16:17" x14ac:dyDescent="0.2">
      <c r="P3281" s="41"/>
      <c r="Q3281" s="41"/>
    </row>
    <row r="3282" spans="16:17" x14ac:dyDescent="0.2">
      <c r="P3282" s="41"/>
      <c r="Q3282" s="41"/>
    </row>
    <row r="3283" spans="16:17" x14ac:dyDescent="0.2">
      <c r="P3283" s="41"/>
      <c r="Q3283" s="41"/>
    </row>
    <row r="3284" spans="16:17" x14ac:dyDescent="0.2">
      <c r="P3284" s="41"/>
      <c r="Q3284" s="41"/>
    </row>
    <row r="3285" spans="16:17" x14ac:dyDescent="0.2">
      <c r="P3285" s="41"/>
      <c r="Q3285" s="41"/>
    </row>
    <row r="3286" spans="16:17" x14ac:dyDescent="0.2">
      <c r="P3286" s="41"/>
      <c r="Q3286" s="41"/>
    </row>
    <row r="3287" spans="16:17" x14ac:dyDescent="0.2">
      <c r="P3287" s="41"/>
      <c r="Q3287" s="41"/>
    </row>
    <row r="3288" spans="16:17" x14ac:dyDescent="0.2">
      <c r="P3288" s="41"/>
      <c r="Q3288" s="41"/>
    </row>
    <row r="3289" spans="16:17" x14ac:dyDescent="0.2">
      <c r="P3289" s="41"/>
      <c r="Q3289" s="41"/>
    </row>
    <row r="3290" spans="16:17" x14ac:dyDescent="0.2">
      <c r="P3290" s="41"/>
      <c r="Q3290" s="41"/>
    </row>
    <row r="3291" spans="16:17" x14ac:dyDescent="0.2">
      <c r="P3291" s="41"/>
      <c r="Q3291" s="41"/>
    </row>
    <row r="3292" spans="16:17" x14ac:dyDescent="0.2">
      <c r="P3292" s="41"/>
      <c r="Q3292" s="41"/>
    </row>
    <row r="3293" spans="16:17" x14ac:dyDescent="0.2">
      <c r="P3293" s="41"/>
      <c r="Q3293" s="41"/>
    </row>
    <row r="3294" spans="16:17" x14ac:dyDescent="0.2">
      <c r="P3294" s="41"/>
      <c r="Q3294" s="41"/>
    </row>
    <row r="3295" spans="16:17" x14ac:dyDescent="0.2">
      <c r="P3295" s="41"/>
      <c r="Q3295" s="41"/>
    </row>
    <row r="3296" spans="16:17" x14ac:dyDescent="0.2">
      <c r="P3296" s="41"/>
      <c r="Q3296" s="41"/>
    </row>
    <row r="3297" spans="16:17" x14ac:dyDescent="0.2">
      <c r="P3297" s="41"/>
      <c r="Q3297" s="41"/>
    </row>
    <row r="3298" spans="16:17" x14ac:dyDescent="0.2">
      <c r="P3298" s="41"/>
      <c r="Q3298" s="41"/>
    </row>
    <row r="3299" spans="16:17" x14ac:dyDescent="0.2">
      <c r="P3299" s="41"/>
      <c r="Q3299" s="41"/>
    </row>
    <row r="3300" spans="16:17" x14ac:dyDescent="0.2">
      <c r="P3300" s="41"/>
      <c r="Q3300" s="41"/>
    </row>
    <row r="3301" spans="16:17" x14ac:dyDescent="0.2">
      <c r="P3301" s="41"/>
      <c r="Q3301" s="41"/>
    </row>
    <row r="3302" spans="16:17" x14ac:dyDescent="0.2">
      <c r="P3302" s="41"/>
      <c r="Q3302" s="41"/>
    </row>
    <row r="3303" spans="16:17" x14ac:dyDescent="0.2">
      <c r="P3303" s="41"/>
      <c r="Q3303" s="41"/>
    </row>
    <row r="3304" spans="16:17" x14ac:dyDescent="0.2">
      <c r="P3304" s="41"/>
      <c r="Q3304" s="41"/>
    </row>
    <row r="3305" spans="16:17" x14ac:dyDescent="0.2">
      <c r="P3305" s="41"/>
      <c r="Q3305" s="41"/>
    </row>
    <row r="3306" spans="16:17" x14ac:dyDescent="0.2">
      <c r="P3306" s="41"/>
      <c r="Q3306" s="41"/>
    </row>
    <row r="3307" spans="16:17" x14ac:dyDescent="0.2">
      <c r="P3307" s="41"/>
      <c r="Q3307" s="41"/>
    </row>
    <row r="3308" spans="16:17" x14ac:dyDescent="0.2">
      <c r="P3308" s="41"/>
      <c r="Q3308" s="41"/>
    </row>
    <row r="3309" spans="16:17" x14ac:dyDescent="0.2">
      <c r="P3309" s="41"/>
      <c r="Q3309" s="41"/>
    </row>
    <row r="3310" spans="16:17" x14ac:dyDescent="0.2">
      <c r="P3310" s="41"/>
      <c r="Q3310" s="41"/>
    </row>
    <row r="3311" spans="16:17" x14ac:dyDescent="0.2">
      <c r="P3311" s="41"/>
      <c r="Q3311" s="41"/>
    </row>
    <row r="3312" spans="16:17" x14ac:dyDescent="0.2">
      <c r="P3312" s="41"/>
      <c r="Q3312" s="41"/>
    </row>
    <row r="3313" spans="16:17" x14ac:dyDescent="0.2">
      <c r="P3313" s="41"/>
      <c r="Q3313" s="41"/>
    </row>
    <row r="3314" spans="16:17" x14ac:dyDescent="0.2">
      <c r="P3314" s="41"/>
      <c r="Q3314" s="41"/>
    </row>
    <row r="3315" spans="16:17" x14ac:dyDescent="0.2">
      <c r="P3315" s="41"/>
      <c r="Q3315" s="41"/>
    </row>
    <row r="3316" spans="16:17" x14ac:dyDescent="0.2">
      <c r="P3316" s="41"/>
      <c r="Q3316" s="41"/>
    </row>
    <row r="3317" spans="16:17" x14ac:dyDescent="0.2">
      <c r="P3317" s="41"/>
      <c r="Q3317" s="41"/>
    </row>
    <row r="3318" spans="16:17" x14ac:dyDescent="0.2">
      <c r="P3318" s="41"/>
      <c r="Q3318" s="41"/>
    </row>
    <row r="3319" spans="16:17" x14ac:dyDescent="0.2">
      <c r="P3319" s="41"/>
      <c r="Q3319" s="41"/>
    </row>
    <row r="3320" spans="16:17" x14ac:dyDescent="0.2">
      <c r="P3320" s="41"/>
      <c r="Q3320" s="41"/>
    </row>
    <row r="3321" spans="16:17" x14ac:dyDescent="0.2">
      <c r="P3321" s="41"/>
      <c r="Q3321" s="41"/>
    </row>
    <row r="3322" spans="16:17" x14ac:dyDescent="0.2">
      <c r="P3322" s="41"/>
      <c r="Q3322" s="41"/>
    </row>
    <row r="3323" spans="16:17" x14ac:dyDescent="0.2">
      <c r="P3323" s="41"/>
      <c r="Q3323" s="41"/>
    </row>
    <row r="3324" spans="16:17" x14ac:dyDescent="0.2">
      <c r="P3324" s="41"/>
      <c r="Q3324" s="41"/>
    </row>
    <row r="3325" spans="16:17" x14ac:dyDescent="0.2">
      <c r="P3325" s="41"/>
      <c r="Q3325" s="41"/>
    </row>
    <row r="3326" spans="16:17" x14ac:dyDescent="0.2">
      <c r="P3326" s="41"/>
      <c r="Q3326" s="41"/>
    </row>
    <row r="3327" spans="16:17" x14ac:dyDescent="0.2">
      <c r="P3327" s="41"/>
      <c r="Q3327" s="41"/>
    </row>
    <row r="3328" spans="16:17" x14ac:dyDescent="0.2">
      <c r="P3328" s="41"/>
      <c r="Q3328" s="41"/>
    </row>
    <row r="3329" spans="16:17" x14ac:dyDescent="0.2">
      <c r="P3329" s="41"/>
      <c r="Q3329" s="41"/>
    </row>
    <row r="3330" spans="16:17" x14ac:dyDescent="0.2">
      <c r="P3330" s="41"/>
      <c r="Q3330" s="41"/>
    </row>
    <row r="3331" spans="16:17" x14ac:dyDescent="0.2">
      <c r="P3331" s="41"/>
      <c r="Q3331" s="41"/>
    </row>
    <row r="3332" spans="16:17" x14ac:dyDescent="0.2">
      <c r="P3332" s="41"/>
      <c r="Q3332" s="41"/>
    </row>
    <row r="3333" spans="16:17" x14ac:dyDescent="0.2">
      <c r="P3333" s="41"/>
      <c r="Q3333" s="41"/>
    </row>
    <row r="3334" spans="16:17" x14ac:dyDescent="0.2">
      <c r="P3334" s="41"/>
      <c r="Q3334" s="41"/>
    </row>
    <row r="3335" spans="16:17" x14ac:dyDescent="0.2">
      <c r="P3335" s="41"/>
      <c r="Q3335" s="41"/>
    </row>
    <row r="3336" spans="16:17" x14ac:dyDescent="0.2">
      <c r="P3336" s="41"/>
      <c r="Q3336" s="41"/>
    </row>
    <row r="3337" spans="16:17" x14ac:dyDescent="0.2">
      <c r="P3337" s="41"/>
      <c r="Q3337" s="41"/>
    </row>
    <row r="3338" spans="16:17" x14ac:dyDescent="0.2">
      <c r="P3338" s="41"/>
      <c r="Q3338" s="41"/>
    </row>
    <row r="3339" spans="16:17" x14ac:dyDescent="0.2">
      <c r="P3339" s="41"/>
      <c r="Q3339" s="41"/>
    </row>
    <row r="3340" spans="16:17" x14ac:dyDescent="0.2">
      <c r="P3340" s="41"/>
      <c r="Q3340" s="41"/>
    </row>
    <row r="3341" spans="16:17" x14ac:dyDescent="0.2">
      <c r="P3341" s="41"/>
      <c r="Q3341" s="41"/>
    </row>
    <row r="3342" spans="16:17" x14ac:dyDescent="0.2">
      <c r="P3342" s="41"/>
      <c r="Q3342" s="41"/>
    </row>
    <row r="3343" spans="16:17" x14ac:dyDescent="0.2">
      <c r="P3343" s="41"/>
      <c r="Q3343" s="41"/>
    </row>
    <row r="3344" spans="16:17" x14ac:dyDescent="0.2">
      <c r="P3344" s="41"/>
      <c r="Q3344" s="41"/>
    </row>
    <row r="3345" spans="16:17" x14ac:dyDescent="0.2">
      <c r="P3345" s="41"/>
      <c r="Q3345" s="41"/>
    </row>
    <row r="3346" spans="16:17" x14ac:dyDescent="0.2">
      <c r="P3346" s="41"/>
      <c r="Q3346" s="41"/>
    </row>
    <row r="3347" spans="16:17" x14ac:dyDescent="0.2">
      <c r="P3347" s="41"/>
      <c r="Q3347" s="41"/>
    </row>
    <row r="3348" spans="16:17" x14ac:dyDescent="0.2">
      <c r="P3348" s="41"/>
      <c r="Q3348" s="41"/>
    </row>
    <row r="3349" spans="16:17" x14ac:dyDescent="0.2">
      <c r="P3349" s="41"/>
      <c r="Q3349" s="41"/>
    </row>
    <row r="3350" spans="16:17" x14ac:dyDescent="0.2">
      <c r="P3350" s="41"/>
      <c r="Q3350" s="41"/>
    </row>
    <row r="3351" spans="16:17" x14ac:dyDescent="0.2">
      <c r="P3351" s="41"/>
      <c r="Q3351" s="41"/>
    </row>
    <row r="3352" spans="16:17" x14ac:dyDescent="0.2">
      <c r="P3352" s="41"/>
      <c r="Q3352" s="41"/>
    </row>
    <row r="3353" spans="16:17" x14ac:dyDescent="0.2">
      <c r="P3353" s="41"/>
      <c r="Q3353" s="41"/>
    </row>
    <row r="3354" spans="16:17" x14ac:dyDescent="0.2">
      <c r="P3354" s="41"/>
      <c r="Q3354" s="41"/>
    </row>
    <row r="3355" spans="16:17" x14ac:dyDescent="0.2">
      <c r="P3355" s="41"/>
      <c r="Q3355" s="41"/>
    </row>
    <row r="3356" spans="16:17" x14ac:dyDescent="0.2">
      <c r="P3356" s="41"/>
      <c r="Q3356" s="41"/>
    </row>
    <row r="3357" spans="16:17" x14ac:dyDescent="0.2">
      <c r="P3357" s="41"/>
      <c r="Q3357" s="41"/>
    </row>
    <row r="3358" spans="16:17" x14ac:dyDescent="0.2">
      <c r="P3358" s="41"/>
      <c r="Q3358" s="41"/>
    </row>
    <row r="3359" spans="16:17" x14ac:dyDescent="0.2">
      <c r="P3359" s="41"/>
      <c r="Q3359" s="41"/>
    </row>
    <row r="3360" spans="16:17" x14ac:dyDescent="0.2">
      <c r="P3360" s="41"/>
      <c r="Q3360" s="41"/>
    </row>
    <row r="3361" spans="16:17" x14ac:dyDescent="0.2">
      <c r="P3361" s="41"/>
      <c r="Q3361" s="41"/>
    </row>
    <row r="3362" spans="16:17" x14ac:dyDescent="0.2">
      <c r="P3362" s="41"/>
      <c r="Q3362" s="41"/>
    </row>
    <row r="3363" spans="16:17" x14ac:dyDescent="0.2">
      <c r="P3363" s="41"/>
      <c r="Q3363" s="41"/>
    </row>
    <row r="3364" spans="16:17" x14ac:dyDescent="0.2">
      <c r="P3364" s="41"/>
      <c r="Q3364" s="41"/>
    </row>
    <row r="3365" spans="16:17" x14ac:dyDescent="0.2">
      <c r="P3365" s="41"/>
      <c r="Q3365" s="41"/>
    </row>
    <row r="3366" spans="16:17" x14ac:dyDescent="0.2">
      <c r="P3366" s="41"/>
      <c r="Q3366" s="41"/>
    </row>
    <row r="3367" spans="16:17" x14ac:dyDescent="0.2">
      <c r="P3367" s="41"/>
      <c r="Q3367" s="41"/>
    </row>
    <row r="3368" spans="16:17" x14ac:dyDescent="0.2">
      <c r="P3368" s="41"/>
      <c r="Q3368" s="41"/>
    </row>
    <row r="3369" spans="16:17" x14ac:dyDescent="0.2">
      <c r="P3369" s="41"/>
      <c r="Q3369" s="41"/>
    </row>
    <row r="3370" spans="16:17" x14ac:dyDescent="0.2">
      <c r="P3370" s="41"/>
      <c r="Q3370" s="41"/>
    </row>
    <row r="3371" spans="16:17" x14ac:dyDescent="0.2">
      <c r="P3371" s="41"/>
      <c r="Q3371" s="41"/>
    </row>
    <row r="3372" spans="16:17" x14ac:dyDescent="0.2">
      <c r="P3372" s="41"/>
      <c r="Q3372" s="41"/>
    </row>
    <row r="3373" spans="16:17" x14ac:dyDescent="0.2">
      <c r="P3373" s="41"/>
      <c r="Q3373" s="41"/>
    </row>
    <row r="3374" spans="16:17" x14ac:dyDescent="0.2">
      <c r="P3374" s="41"/>
      <c r="Q3374" s="41"/>
    </row>
    <row r="3375" spans="16:17" x14ac:dyDescent="0.2">
      <c r="P3375" s="41"/>
      <c r="Q3375" s="41"/>
    </row>
    <row r="3376" spans="16:17" x14ac:dyDescent="0.2">
      <c r="P3376" s="41"/>
      <c r="Q3376" s="41"/>
    </row>
    <row r="3377" spans="16:17" x14ac:dyDescent="0.2">
      <c r="P3377" s="41"/>
      <c r="Q3377" s="41"/>
    </row>
    <row r="3378" spans="16:17" x14ac:dyDescent="0.2">
      <c r="P3378" s="41"/>
      <c r="Q3378" s="41"/>
    </row>
    <row r="3379" spans="16:17" x14ac:dyDescent="0.2">
      <c r="P3379" s="41"/>
      <c r="Q3379" s="41"/>
    </row>
    <row r="3380" spans="16:17" x14ac:dyDescent="0.2">
      <c r="P3380" s="41"/>
      <c r="Q3380" s="41"/>
    </row>
    <row r="3381" spans="16:17" x14ac:dyDescent="0.2">
      <c r="P3381" s="41"/>
      <c r="Q3381" s="41"/>
    </row>
    <row r="3382" spans="16:17" x14ac:dyDescent="0.2">
      <c r="P3382" s="41"/>
      <c r="Q3382" s="41"/>
    </row>
    <row r="3383" spans="16:17" x14ac:dyDescent="0.2">
      <c r="P3383" s="41"/>
      <c r="Q3383" s="41"/>
    </row>
    <row r="3384" spans="16:17" x14ac:dyDescent="0.2">
      <c r="P3384" s="41"/>
      <c r="Q3384" s="41"/>
    </row>
    <row r="3385" spans="16:17" x14ac:dyDescent="0.2">
      <c r="P3385" s="41"/>
      <c r="Q3385" s="41"/>
    </row>
    <row r="3386" spans="16:17" x14ac:dyDescent="0.2">
      <c r="P3386" s="41"/>
      <c r="Q3386" s="41"/>
    </row>
    <row r="3387" spans="16:17" x14ac:dyDescent="0.2">
      <c r="P3387" s="41"/>
      <c r="Q3387" s="41"/>
    </row>
    <row r="3388" spans="16:17" x14ac:dyDescent="0.2">
      <c r="P3388" s="41"/>
      <c r="Q3388" s="41"/>
    </row>
    <row r="3389" spans="16:17" x14ac:dyDescent="0.2">
      <c r="P3389" s="41"/>
      <c r="Q3389" s="41"/>
    </row>
    <row r="3390" spans="16:17" x14ac:dyDescent="0.2">
      <c r="P3390" s="41"/>
      <c r="Q3390" s="41"/>
    </row>
    <row r="3391" spans="16:17" x14ac:dyDescent="0.2">
      <c r="P3391" s="41"/>
      <c r="Q3391" s="41"/>
    </row>
    <row r="3392" spans="16:17" x14ac:dyDescent="0.2">
      <c r="P3392" s="41"/>
      <c r="Q3392" s="41"/>
    </row>
    <row r="3393" spans="16:17" x14ac:dyDescent="0.2">
      <c r="P3393" s="41"/>
      <c r="Q3393" s="41"/>
    </row>
    <row r="3394" spans="16:17" x14ac:dyDescent="0.2">
      <c r="P3394" s="41"/>
      <c r="Q3394" s="41"/>
    </row>
    <row r="3395" spans="16:17" x14ac:dyDescent="0.2">
      <c r="P3395" s="41"/>
      <c r="Q3395" s="41"/>
    </row>
    <row r="3396" spans="16:17" x14ac:dyDescent="0.2">
      <c r="P3396" s="41"/>
      <c r="Q3396" s="41"/>
    </row>
    <row r="3397" spans="16:17" x14ac:dyDescent="0.2">
      <c r="P3397" s="41"/>
      <c r="Q3397" s="41"/>
    </row>
    <row r="3398" spans="16:17" x14ac:dyDescent="0.2">
      <c r="P3398" s="41"/>
      <c r="Q3398" s="41"/>
    </row>
    <row r="3399" spans="16:17" x14ac:dyDescent="0.2">
      <c r="P3399" s="41"/>
      <c r="Q3399" s="41"/>
    </row>
    <row r="3400" spans="16:17" x14ac:dyDescent="0.2">
      <c r="P3400" s="41"/>
      <c r="Q3400" s="41"/>
    </row>
    <row r="3401" spans="16:17" x14ac:dyDescent="0.2">
      <c r="P3401" s="41"/>
      <c r="Q3401" s="41"/>
    </row>
    <row r="3402" spans="16:17" x14ac:dyDescent="0.2">
      <c r="P3402" s="41"/>
      <c r="Q3402" s="41"/>
    </row>
    <row r="3403" spans="16:17" x14ac:dyDescent="0.2">
      <c r="P3403" s="41"/>
      <c r="Q3403" s="41"/>
    </row>
    <row r="3404" spans="16:17" x14ac:dyDescent="0.2">
      <c r="P3404" s="41"/>
      <c r="Q3404" s="41"/>
    </row>
    <row r="3405" spans="16:17" x14ac:dyDescent="0.2">
      <c r="P3405" s="41"/>
      <c r="Q3405" s="41"/>
    </row>
    <row r="3406" spans="16:17" x14ac:dyDescent="0.2">
      <c r="P3406" s="41"/>
      <c r="Q3406" s="41"/>
    </row>
    <row r="3407" spans="16:17" x14ac:dyDescent="0.2">
      <c r="P3407" s="41"/>
      <c r="Q3407" s="41"/>
    </row>
    <row r="3408" spans="16:17" x14ac:dyDescent="0.2">
      <c r="P3408" s="41"/>
      <c r="Q3408" s="41"/>
    </row>
    <row r="3409" spans="16:17" x14ac:dyDescent="0.2">
      <c r="P3409" s="41"/>
      <c r="Q3409" s="41"/>
    </row>
    <row r="3410" spans="16:17" x14ac:dyDescent="0.2">
      <c r="P3410" s="41"/>
      <c r="Q3410" s="41"/>
    </row>
    <row r="3411" spans="16:17" x14ac:dyDescent="0.2">
      <c r="P3411" s="41"/>
      <c r="Q3411" s="41"/>
    </row>
    <row r="3412" spans="16:17" x14ac:dyDescent="0.2">
      <c r="P3412" s="41"/>
      <c r="Q3412" s="41"/>
    </row>
    <row r="3413" spans="16:17" x14ac:dyDescent="0.2">
      <c r="P3413" s="41"/>
      <c r="Q3413" s="41"/>
    </row>
    <row r="3414" spans="16:17" x14ac:dyDescent="0.2">
      <c r="P3414" s="41"/>
      <c r="Q3414" s="41"/>
    </row>
    <row r="3415" spans="16:17" x14ac:dyDescent="0.2">
      <c r="P3415" s="41"/>
      <c r="Q3415" s="41"/>
    </row>
    <row r="3416" spans="16:17" x14ac:dyDescent="0.2">
      <c r="P3416" s="41"/>
      <c r="Q3416" s="41"/>
    </row>
    <row r="3417" spans="16:17" x14ac:dyDescent="0.2">
      <c r="P3417" s="41"/>
      <c r="Q3417" s="41"/>
    </row>
    <row r="3418" spans="16:17" x14ac:dyDescent="0.2">
      <c r="P3418" s="41"/>
      <c r="Q3418" s="41"/>
    </row>
    <row r="3419" spans="16:17" x14ac:dyDescent="0.2">
      <c r="P3419" s="41"/>
      <c r="Q3419" s="41"/>
    </row>
    <row r="3420" spans="16:17" x14ac:dyDescent="0.2">
      <c r="P3420" s="41"/>
      <c r="Q3420" s="41"/>
    </row>
    <row r="3421" spans="16:17" x14ac:dyDescent="0.2">
      <c r="P3421" s="41"/>
      <c r="Q3421" s="41"/>
    </row>
    <row r="3422" spans="16:17" x14ac:dyDescent="0.2">
      <c r="P3422" s="41"/>
      <c r="Q3422" s="41"/>
    </row>
    <row r="3423" spans="16:17" x14ac:dyDescent="0.2">
      <c r="P3423" s="41"/>
      <c r="Q3423" s="41"/>
    </row>
    <row r="3424" spans="16:17" x14ac:dyDescent="0.2">
      <c r="P3424" s="41"/>
      <c r="Q3424" s="41"/>
    </row>
    <row r="3425" spans="16:17" x14ac:dyDescent="0.2">
      <c r="P3425" s="41"/>
      <c r="Q3425" s="41"/>
    </row>
    <row r="3426" spans="16:17" x14ac:dyDescent="0.2">
      <c r="P3426" s="41"/>
      <c r="Q3426" s="41"/>
    </row>
    <row r="3427" spans="16:17" x14ac:dyDescent="0.2">
      <c r="P3427" s="41"/>
      <c r="Q3427" s="41"/>
    </row>
    <row r="3428" spans="16:17" x14ac:dyDescent="0.2">
      <c r="P3428" s="41"/>
      <c r="Q3428" s="41"/>
    </row>
    <row r="3429" spans="16:17" x14ac:dyDescent="0.2">
      <c r="P3429" s="41"/>
      <c r="Q3429" s="41"/>
    </row>
    <row r="3430" spans="16:17" x14ac:dyDescent="0.2">
      <c r="P3430" s="41"/>
      <c r="Q3430" s="41"/>
    </row>
    <row r="3431" spans="16:17" x14ac:dyDescent="0.2">
      <c r="P3431" s="41"/>
      <c r="Q3431" s="41"/>
    </row>
    <row r="3432" spans="16:17" x14ac:dyDescent="0.2">
      <c r="P3432" s="41"/>
      <c r="Q3432" s="41"/>
    </row>
    <row r="3433" spans="16:17" x14ac:dyDescent="0.2">
      <c r="P3433" s="41"/>
      <c r="Q3433" s="41"/>
    </row>
    <row r="3434" spans="16:17" x14ac:dyDescent="0.2">
      <c r="P3434" s="41"/>
      <c r="Q3434" s="41"/>
    </row>
    <row r="3435" spans="16:17" x14ac:dyDescent="0.2">
      <c r="P3435" s="41"/>
      <c r="Q3435" s="41"/>
    </row>
    <row r="3436" spans="16:17" x14ac:dyDescent="0.2">
      <c r="P3436" s="41"/>
      <c r="Q3436" s="41"/>
    </row>
    <row r="3437" spans="16:17" x14ac:dyDescent="0.2">
      <c r="P3437" s="41"/>
      <c r="Q3437" s="41"/>
    </row>
    <row r="3438" spans="16:17" x14ac:dyDescent="0.2">
      <c r="P3438" s="41"/>
      <c r="Q3438" s="41"/>
    </row>
    <row r="3439" spans="16:17" x14ac:dyDescent="0.2">
      <c r="P3439" s="41"/>
      <c r="Q3439" s="41"/>
    </row>
    <row r="3440" spans="16:17" x14ac:dyDescent="0.2">
      <c r="P3440" s="41"/>
      <c r="Q3440" s="41"/>
    </row>
    <row r="3441" spans="16:17" x14ac:dyDescent="0.2">
      <c r="P3441" s="41"/>
      <c r="Q3441" s="41"/>
    </row>
    <row r="3442" spans="16:17" x14ac:dyDescent="0.2">
      <c r="P3442" s="41"/>
      <c r="Q3442" s="41"/>
    </row>
    <row r="3443" spans="16:17" x14ac:dyDescent="0.2">
      <c r="P3443" s="41"/>
      <c r="Q3443" s="41"/>
    </row>
    <row r="3444" spans="16:17" x14ac:dyDescent="0.2">
      <c r="P3444" s="41"/>
      <c r="Q3444" s="41"/>
    </row>
    <row r="3445" spans="16:17" x14ac:dyDescent="0.2">
      <c r="P3445" s="41"/>
      <c r="Q3445" s="41"/>
    </row>
    <row r="3446" spans="16:17" x14ac:dyDescent="0.2">
      <c r="P3446" s="41"/>
      <c r="Q3446" s="41"/>
    </row>
    <row r="3447" spans="16:17" x14ac:dyDescent="0.2">
      <c r="P3447" s="41"/>
      <c r="Q3447" s="41"/>
    </row>
    <row r="3448" spans="16:17" x14ac:dyDescent="0.2">
      <c r="P3448" s="41"/>
      <c r="Q3448" s="41"/>
    </row>
    <row r="3449" spans="16:17" x14ac:dyDescent="0.2">
      <c r="P3449" s="41"/>
      <c r="Q3449" s="41"/>
    </row>
    <row r="3450" spans="16:17" x14ac:dyDescent="0.2">
      <c r="P3450" s="41"/>
      <c r="Q3450" s="41"/>
    </row>
    <row r="3451" spans="16:17" x14ac:dyDescent="0.2">
      <c r="P3451" s="41"/>
      <c r="Q3451" s="41"/>
    </row>
    <row r="3452" spans="16:17" x14ac:dyDescent="0.2">
      <c r="P3452" s="41"/>
      <c r="Q3452" s="41"/>
    </row>
    <row r="3453" spans="16:17" x14ac:dyDescent="0.2">
      <c r="P3453" s="41"/>
      <c r="Q3453" s="41"/>
    </row>
    <row r="3454" spans="16:17" x14ac:dyDescent="0.2">
      <c r="P3454" s="41"/>
      <c r="Q3454" s="41"/>
    </row>
    <row r="3455" spans="16:17" x14ac:dyDescent="0.2">
      <c r="P3455" s="41"/>
      <c r="Q3455" s="41"/>
    </row>
    <row r="3456" spans="16:17" x14ac:dyDescent="0.2">
      <c r="P3456" s="41"/>
      <c r="Q3456" s="41"/>
    </row>
    <row r="3457" spans="16:17" x14ac:dyDescent="0.2">
      <c r="P3457" s="41"/>
      <c r="Q3457" s="41"/>
    </row>
    <row r="3458" spans="16:17" x14ac:dyDescent="0.2">
      <c r="P3458" s="41"/>
      <c r="Q3458" s="41"/>
    </row>
    <row r="3459" spans="16:17" x14ac:dyDescent="0.2">
      <c r="P3459" s="41"/>
      <c r="Q3459" s="41"/>
    </row>
    <row r="3460" spans="16:17" x14ac:dyDescent="0.2">
      <c r="P3460" s="41"/>
      <c r="Q3460" s="41"/>
    </row>
    <row r="3461" spans="16:17" x14ac:dyDescent="0.2">
      <c r="P3461" s="41"/>
      <c r="Q3461" s="41"/>
    </row>
    <row r="3462" spans="16:17" x14ac:dyDescent="0.2">
      <c r="P3462" s="41"/>
      <c r="Q3462" s="41"/>
    </row>
    <row r="3463" spans="16:17" x14ac:dyDescent="0.2">
      <c r="P3463" s="41"/>
      <c r="Q3463" s="41"/>
    </row>
    <row r="3464" spans="16:17" x14ac:dyDescent="0.2">
      <c r="P3464" s="41"/>
      <c r="Q3464" s="41"/>
    </row>
    <row r="3465" spans="16:17" x14ac:dyDescent="0.2">
      <c r="P3465" s="41"/>
      <c r="Q3465" s="41"/>
    </row>
    <row r="3466" spans="16:17" x14ac:dyDescent="0.2">
      <c r="P3466" s="41"/>
      <c r="Q3466" s="41"/>
    </row>
    <row r="3467" spans="16:17" x14ac:dyDescent="0.2">
      <c r="P3467" s="41"/>
      <c r="Q3467" s="41"/>
    </row>
    <row r="3468" spans="16:17" x14ac:dyDescent="0.2">
      <c r="P3468" s="41"/>
      <c r="Q3468" s="41"/>
    </row>
    <row r="3469" spans="16:17" x14ac:dyDescent="0.2">
      <c r="P3469" s="41"/>
      <c r="Q3469" s="41"/>
    </row>
    <row r="3470" spans="16:17" x14ac:dyDescent="0.2">
      <c r="P3470" s="41"/>
      <c r="Q3470" s="41"/>
    </row>
    <row r="3471" spans="16:17" x14ac:dyDescent="0.2">
      <c r="P3471" s="41"/>
      <c r="Q3471" s="41"/>
    </row>
    <row r="3472" spans="16:17" x14ac:dyDescent="0.2">
      <c r="P3472" s="41"/>
      <c r="Q3472" s="41"/>
    </row>
    <row r="3473" spans="16:17" x14ac:dyDescent="0.2">
      <c r="P3473" s="41"/>
      <c r="Q3473" s="41"/>
    </row>
    <row r="3474" spans="16:17" x14ac:dyDescent="0.2">
      <c r="P3474" s="41"/>
      <c r="Q3474" s="41"/>
    </row>
    <row r="3475" spans="16:17" x14ac:dyDescent="0.2">
      <c r="P3475" s="41"/>
      <c r="Q3475" s="41"/>
    </row>
    <row r="3476" spans="16:17" x14ac:dyDescent="0.2">
      <c r="P3476" s="41"/>
      <c r="Q3476" s="41"/>
    </row>
    <row r="3477" spans="16:17" x14ac:dyDescent="0.2">
      <c r="P3477" s="41"/>
      <c r="Q3477" s="41"/>
    </row>
    <row r="3478" spans="16:17" x14ac:dyDescent="0.2">
      <c r="P3478" s="41"/>
      <c r="Q3478" s="41"/>
    </row>
    <row r="3479" spans="16:17" x14ac:dyDescent="0.2">
      <c r="P3479" s="41"/>
      <c r="Q3479" s="41"/>
    </row>
    <row r="3480" spans="16:17" x14ac:dyDescent="0.2">
      <c r="P3480" s="41"/>
      <c r="Q3480" s="41"/>
    </row>
    <row r="3481" spans="16:17" x14ac:dyDescent="0.2">
      <c r="P3481" s="41"/>
      <c r="Q3481" s="41"/>
    </row>
    <row r="3482" spans="16:17" x14ac:dyDescent="0.2">
      <c r="P3482" s="41"/>
      <c r="Q3482" s="41"/>
    </row>
    <row r="3483" spans="16:17" x14ac:dyDescent="0.2">
      <c r="P3483" s="41"/>
      <c r="Q3483" s="41"/>
    </row>
    <row r="3484" spans="16:17" x14ac:dyDescent="0.2">
      <c r="P3484" s="41"/>
      <c r="Q3484" s="41"/>
    </row>
    <row r="3485" spans="16:17" x14ac:dyDescent="0.2">
      <c r="P3485" s="41"/>
      <c r="Q3485" s="41"/>
    </row>
    <row r="3486" spans="16:17" x14ac:dyDescent="0.2">
      <c r="P3486" s="41"/>
      <c r="Q3486" s="41"/>
    </row>
    <row r="3487" spans="16:17" x14ac:dyDescent="0.2">
      <c r="P3487" s="41"/>
      <c r="Q3487" s="41"/>
    </row>
    <row r="3488" spans="16:17" x14ac:dyDescent="0.2">
      <c r="P3488" s="41"/>
      <c r="Q3488" s="41"/>
    </row>
    <row r="3489" spans="16:17" x14ac:dyDescent="0.2">
      <c r="P3489" s="41"/>
      <c r="Q3489" s="41"/>
    </row>
    <row r="3490" spans="16:17" x14ac:dyDescent="0.2">
      <c r="P3490" s="41"/>
      <c r="Q3490" s="41"/>
    </row>
    <row r="3491" spans="16:17" x14ac:dyDescent="0.2">
      <c r="P3491" s="41"/>
      <c r="Q3491" s="41"/>
    </row>
    <row r="3492" spans="16:17" x14ac:dyDescent="0.2">
      <c r="P3492" s="41"/>
      <c r="Q3492" s="41"/>
    </row>
    <row r="3493" spans="16:17" x14ac:dyDescent="0.2">
      <c r="P3493" s="41"/>
      <c r="Q3493" s="41"/>
    </row>
    <row r="3494" spans="16:17" x14ac:dyDescent="0.2">
      <c r="P3494" s="41"/>
      <c r="Q3494" s="41"/>
    </row>
    <row r="3495" spans="16:17" x14ac:dyDescent="0.2">
      <c r="P3495" s="41"/>
      <c r="Q3495" s="41"/>
    </row>
    <row r="3496" spans="16:17" x14ac:dyDescent="0.2">
      <c r="P3496" s="41"/>
      <c r="Q3496" s="41"/>
    </row>
    <row r="3497" spans="16:17" x14ac:dyDescent="0.2">
      <c r="P3497" s="41"/>
      <c r="Q3497" s="41"/>
    </row>
    <row r="3498" spans="16:17" x14ac:dyDescent="0.2">
      <c r="P3498" s="41"/>
      <c r="Q3498" s="41"/>
    </row>
    <row r="3499" spans="16:17" x14ac:dyDescent="0.2">
      <c r="P3499" s="41"/>
      <c r="Q3499" s="41"/>
    </row>
    <row r="3500" spans="16:17" x14ac:dyDescent="0.2">
      <c r="P3500" s="41"/>
      <c r="Q3500" s="41"/>
    </row>
    <row r="3501" spans="16:17" x14ac:dyDescent="0.2">
      <c r="P3501" s="41"/>
      <c r="Q3501" s="41"/>
    </row>
    <row r="3502" spans="16:17" x14ac:dyDescent="0.2">
      <c r="P3502" s="41"/>
      <c r="Q3502" s="41"/>
    </row>
    <row r="3503" spans="16:17" x14ac:dyDescent="0.2">
      <c r="P3503" s="41"/>
      <c r="Q3503" s="41"/>
    </row>
    <row r="3504" spans="16:17" x14ac:dyDescent="0.2">
      <c r="P3504" s="41"/>
      <c r="Q3504" s="41"/>
    </row>
    <row r="3505" spans="16:17" x14ac:dyDescent="0.2">
      <c r="P3505" s="41"/>
      <c r="Q3505" s="41"/>
    </row>
    <row r="3506" spans="16:17" x14ac:dyDescent="0.2">
      <c r="P3506" s="41"/>
      <c r="Q3506" s="41"/>
    </row>
    <row r="3507" spans="16:17" x14ac:dyDescent="0.2">
      <c r="P3507" s="41"/>
      <c r="Q3507" s="41"/>
    </row>
    <row r="3508" spans="16:17" x14ac:dyDescent="0.2">
      <c r="P3508" s="41"/>
      <c r="Q3508" s="41"/>
    </row>
    <row r="3509" spans="16:17" x14ac:dyDescent="0.2">
      <c r="P3509" s="41"/>
      <c r="Q3509" s="41"/>
    </row>
    <row r="3510" spans="16:17" x14ac:dyDescent="0.2">
      <c r="P3510" s="41"/>
      <c r="Q3510" s="41"/>
    </row>
    <row r="3511" spans="16:17" x14ac:dyDescent="0.2">
      <c r="P3511" s="41"/>
      <c r="Q3511" s="41"/>
    </row>
    <row r="3512" spans="16:17" x14ac:dyDescent="0.2">
      <c r="P3512" s="41"/>
      <c r="Q3512" s="41"/>
    </row>
    <row r="3513" spans="16:17" x14ac:dyDescent="0.2">
      <c r="P3513" s="41"/>
      <c r="Q3513" s="41"/>
    </row>
    <row r="3514" spans="16:17" x14ac:dyDescent="0.2">
      <c r="P3514" s="41"/>
      <c r="Q3514" s="41"/>
    </row>
    <row r="3515" spans="16:17" x14ac:dyDescent="0.2">
      <c r="P3515" s="41"/>
      <c r="Q3515" s="41"/>
    </row>
    <row r="3516" spans="16:17" x14ac:dyDescent="0.2">
      <c r="P3516" s="41"/>
      <c r="Q3516" s="41"/>
    </row>
    <row r="3517" spans="16:17" x14ac:dyDescent="0.2">
      <c r="P3517" s="41"/>
      <c r="Q3517" s="41"/>
    </row>
    <row r="3518" spans="16:17" x14ac:dyDescent="0.2">
      <c r="P3518" s="41"/>
      <c r="Q3518" s="41"/>
    </row>
    <row r="3519" spans="16:17" x14ac:dyDescent="0.2">
      <c r="P3519" s="41"/>
      <c r="Q3519" s="41"/>
    </row>
    <row r="3520" spans="16:17" x14ac:dyDescent="0.2">
      <c r="P3520" s="41"/>
      <c r="Q3520" s="41"/>
    </row>
    <row r="3521" spans="16:17" x14ac:dyDescent="0.2">
      <c r="P3521" s="41"/>
      <c r="Q3521" s="41"/>
    </row>
    <row r="3522" spans="16:17" x14ac:dyDescent="0.2">
      <c r="P3522" s="41"/>
      <c r="Q3522" s="41"/>
    </row>
    <row r="3523" spans="16:17" x14ac:dyDescent="0.2">
      <c r="P3523" s="41"/>
      <c r="Q3523" s="41"/>
    </row>
    <row r="3524" spans="16:17" x14ac:dyDescent="0.2">
      <c r="P3524" s="41"/>
      <c r="Q3524" s="41"/>
    </row>
    <row r="3525" spans="16:17" x14ac:dyDescent="0.2">
      <c r="P3525" s="41"/>
      <c r="Q3525" s="41"/>
    </row>
    <row r="3526" spans="16:17" x14ac:dyDescent="0.2">
      <c r="P3526" s="41"/>
      <c r="Q3526" s="41"/>
    </row>
    <row r="3527" spans="16:17" x14ac:dyDescent="0.2">
      <c r="P3527" s="41"/>
      <c r="Q3527" s="41"/>
    </row>
    <row r="3528" spans="16:17" x14ac:dyDescent="0.2">
      <c r="P3528" s="41"/>
      <c r="Q3528" s="41"/>
    </row>
    <row r="3529" spans="16:17" x14ac:dyDescent="0.2">
      <c r="P3529" s="41"/>
      <c r="Q3529" s="41"/>
    </row>
    <row r="3530" spans="16:17" x14ac:dyDescent="0.2">
      <c r="P3530" s="41"/>
      <c r="Q3530" s="41"/>
    </row>
    <row r="3531" spans="16:17" x14ac:dyDescent="0.2">
      <c r="P3531" s="41"/>
      <c r="Q3531" s="41"/>
    </row>
    <row r="3532" spans="16:17" x14ac:dyDescent="0.2">
      <c r="P3532" s="41"/>
      <c r="Q3532" s="41"/>
    </row>
    <row r="3533" spans="16:17" x14ac:dyDescent="0.2">
      <c r="P3533" s="41"/>
      <c r="Q3533" s="41"/>
    </row>
    <row r="3534" spans="16:17" x14ac:dyDescent="0.2">
      <c r="P3534" s="41"/>
      <c r="Q3534" s="41"/>
    </row>
    <row r="3535" spans="16:17" x14ac:dyDescent="0.2">
      <c r="P3535" s="41"/>
      <c r="Q3535" s="41"/>
    </row>
    <row r="3536" spans="16:17" x14ac:dyDescent="0.2">
      <c r="P3536" s="41"/>
      <c r="Q3536" s="41"/>
    </row>
    <row r="3537" spans="16:17" x14ac:dyDescent="0.2">
      <c r="P3537" s="41"/>
      <c r="Q3537" s="41"/>
    </row>
    <row r="3538" spans="16:17" x14ac:dyDescent="0.2">
      <c r="P3538" s="41"/>
      <c r="Q3538" s="41"/>
    </row>
    <row r="3539" spans="16:17" x14ac:dyDescent="0.2">
      <c r="P3539" s="41"/>
      <c r="Q3539" s="41"/>
    </row>
    <row r="3540" spans="16:17" x14ac:dyDescent="0.2">
      <c r="P3540" s="41"/>
      <c r="Q3540" s="41"/>
    </row>
    <row r="3541" spans="16:17" x14ac:dyDescent="0.2">
      <c r="P3541" s="41"/>
      <c r="Q3541" s="41"/>
    </row>
    <row r="3542" spans="16:17" x14ac:dyDescent="0.2">
      <c r="P3542" s="41"/>
      <c r="Q3542" s="41"/>
    </row>
    <row r="3543" spans="16:17" x14ac:dyDescent="0.2">
      <c r="P3543" s="41"/>
      <c r="Q3543" s="41"/>
    </row>
    <row r="3544" spans="16:17" x14ac:dyDescent="0.2">
      <c r="P3544" s="41"/>
      <c r="Q3544" s="41"/>
    </row>
    <row r="3545" spans="16:17" x14ac:dyDescent="0.2">
      <c r="P3545" s="41"/>
      <c r="Q3545" s="41"/>
    </row>
    <row r="3546" spans="16:17" x14ac:dyDescent="0.2">
      <c r="P3546" s="41"/>
      <c r="Q3546" s="41"/>
    </row>
    <row r="3547" spans="16:17" x14ac:dyDescent="0.2">
      <c r="P3547" s="41"/>
      <c r="Q3547" s="41"/>
    </row>
    <row r="3548" spans="16:17" x14ac:dyDescent="0.2">
      <c r="P3548" s="41"/>
      <c r="Q3548" s="41"/>
    </row>
    <row r="3549" spans="16:17" x14ac:dyDescent="0.2">
      <c r="P3549" s="41"/>
      <c r="Q3549" s="41"/>
    </row>
    <row r="3550" spans="16:17" x14ac:dyDescent="0.2">
      <c r="P3550" s="41"/>
      <c r="Q3550" s="41"/>
    </row>
    <row r="3551" spans="16:17" x14ac:dyDescent="0.2">
      <c r="P3551" s="41"/>
      <c r="Q3551" s="41"/>
    </row>
    <row r="3552" spans="16:17" x14ac:dyDescent="0.2">
      <c r="P3552" s="41"/>
      <c r="Q3552" s="41"/>
    </row>
    <row r="3553" spans="16:17" x14ac:dyDescent="0.2">
      <c r="P3553" s="41"/>
      <c r="Q3553" s="41"/>
    </row>
    <row r="3554" spans="16:17" x14ac:dyDescent="0.2">
      <c r="P3554" s="41"/>
      <c r="Q3554" s="41"/>
    </row>
    <row r="3555" spans="16:17" x14ac:dyDescent="0.2">
      <c r="P3555" s="41"/>
      <c r="Q3555" s="41"/>
    </row>
    <row r="3556" spans="16:17" x14ac:dyDescent="0.2">
      <c r="P3556" s="41"/>
      <c r="Q3556" s="41"/>
    </row>
    <row r="3557" spans="16:17" x14ac:dyDescent="0.2">
      <c r="P3557" s="41"/>
      <c r="Q3557" s="41"/>
    </row>
    <row r="3558" spans="16:17" x14ac:dyDescent="0.2">
      <c r="P3558" s="41"/>
      <c r="Q3558" s="41"/>
    </row>
    <row r="3559" spans="16:17" x14ac:dyDescent="0.2">
      <c r="P3559" s="41"/>
      <c r="Q3559" s="41"/>
    </row>
    <row r="3560" spans="16:17" x14ac:dyDescent="0.2">
      <c r="P3560" s="41"/>
      <c r="Q3560" s="41"/>
    </row>
    <row r="3561" spans="16:17" x14ac:dyDescent="0.2">
      <c r="P3561" s="41"/>
      <c r="Q3561" s="41"/>
    </row>
    <row r="3562" spans="16:17" x14ac:dyDescent="0.2">
      <c r="P3562" s="41"/>
      <c r="Q3562" s="41"/>
    </row>
    <row r="3563" spans="16:17" x14ac:dyDescent="0.2">
      <c r="P3563" s="41"/>
      <c r="Q3563" s="41"/>
    </row>
    <row r="3564" spans="16:17" x14ac:dyDescent="0.2">
      <c r="P3564" s="41"/>
      <c r="Q3564" s="41"/>
    </row>
    <row r="3565" spans="16:17" x14ac:dyDescent="0.2">
      <c r="P3565" s="41"/>
      <c r="Q3565" s="41"/>
    </row>
    <row r="3566" spans="16:17" x14ac:dyDescent="0.2">
      <c r="P3566" s="41"/>
      <c r="Q3566" s="41"/>
    </row>
    <row r="3567" spans="16:17" x14ac:dyDescent="0.2">
      <c r="P3567" s="41"/>
      <c r="Q3567" s="41"/>
    </row>
    <row r="3568" spans="16:17" x14ac:dyDescent="0.2">
      <c r="P3568" s="41"/>
      <c r="Q3568" s="41"/>
    </row>
    <row r="3569" spans="16:17" x14ac:dyDescent="0.2">
      <c r="P3569" s="41"/>
      <c r="Q3569" s="41"/>
    </row>
    <row r="3570" spans="16:17" x14ac:dyDescent="0.2">
      <c r="P3570" s="41"/>
      <c r="Q3570" s="41"/>
    </row>
    <row r="3571" spans="16:17" x14ac:dyDescent="0.2">
      <c r="P3571" s="41"/>
      <c r="Q3571" s="41"/>
    </row>
    <row r="3572" spans="16:17" x14ac:dyDescent="0.2">
      <c r="P3572" s="41"/>
      <c r="Q3572" s="41"/>
    </row>
    <row r="3573" spans="16:17" x14ac:dyDescent="0.2">
      <c r="P3573" s="41"/>
      <c r="Q3573" s="41"/>
    </row>
    <row r="3574" spans="16:17" x14ac:dyDescent="0.2">
      <c r="P3574" s="41"/>
      <c r="Q3574" s="41"/>
    </row>
    <row r="3575" spans="16:17" x14ac:dyDescent="0.2">
      <c r="P3575" s="41"/>
      <c r="Q3575" s="41"/>
    </row>
    <row r="3576" spans="16:17" x14ac:dyDescent="0.2">
      <c r="P3576" s="41"/>
      <c r="Q3576" s="41"/>
    </row>
    <row r="3577" spans="16:17" x14ac:dyDescent="0.2">
      <c r="P3577" s="41"/>
      <c r="Q3577" s="41"/>
    </row>
    <row r="3578" spans="16:17" x14ac:dyDescent="0.2">
      <c r="P3578" s="41"/>
      <c r="Q3578" s="41"/>
    </row>
    <row r="3579" spans="16:17" x14ac:dyDescent="0.2">
      <c r="P3579" s="41"/>
      <c r="Q3579" s="41"/>
    </row>
    <row r="3580" spans="16:17" x14ac:dyDescent="0.2">
      <c r="P3580" s="41"/>
      <c r="Q3580" s="41"/>
    </row>
    <row r="3581" spans="16:17" x14ac:dyDescent="0.2">
      <c r="P3581" s="41"/>
      <c r="Q3581" s="41"/>
    </row>
    <row r="3582" spans="16:17" x14ac:dyDescent="0.2">
      <c r="P3582" s="41"/>
      <c r="Q3582" s="41"/>
    </row>
    <row r="3583" spans="16:17" x14ac:dyDescent="0.2">
      <c r="P3583" s="41"/>
      <c r="Q3583" s="41"/>
    </row>
    <row r="3584" spans="16:17" x14ac:dyDescent="0.2">
      <c r="P3584" s="41"/>
      <c r="Q3584" s="41"/>
    </row>
    <row r="3585" spans="16:17" x14ac:dyDescent="0.2">
      <c r="P3585" s="41"/>
      <c r="Q3585" s="41"/>
    </row>
    <row r="3586" spans="16:17" x14ac:dyDescent="0.2">
      <c r="P3586" s="41"/>
      <c r="Q3586" s="41"/>
    </row>
    <row r="3587" spans="16:17" x14ac:dyDescent="0.2">
      <c r="P3587" s="41"/>
      <c r="Q3587" s="41"/>
    </row>
    <row r="3588" spans="16:17" x14ac:dyDescent="0.2">
      <c r="P3588" s="41"/>
      <c r="Q3588" s="41"/>
    </row>
    <row r="3589" spans="16:17" x14ac:dyDescent="0.2">
      <c r="P3589" s="41"/>
      <c r="Q3589" s="41"/>
    </row>
    <row r="3590" spans="16:17" x14ac:dyDescent="0.2">
      <c r="P3590" s="41"/>
      <c r="Q3590" s="41"/>
    </row>
    <row r="3591" spans="16:17" x14ac:dyDescent="0.2">
      <c r="P3591" s="41"/>
      <c r="Q3591" s="41"/>
    </row>
    <row r="3592" spans="16:17" x14ac:dyDescent="0.2">
      <c r="P3592" s="41"/>
      <c r="Q3592" s="41"/>
    </row>
    <row r="3593" spans="16:17" x14ac:dyDescent="0.2">
      <c r="P3593" s="41"/>
      <c r="Q3593" s="41"/>
    </row>
    <row r="3594" spans="16:17" x14ac:dyDescent="0.2">
      <c r="P3594" s="41"/>
      <c r="Q3594" s="41"/>
    </row>
    <row r="3595" spans="16:17" x14ac:dyDescent="0.2">
      <c r="P3595" s="41"/>
      <c r="Q3595" s="41"/>
    </row>
    <row r="3596" spans="16:17" x14ac:dyDescent="0.2">
      <c r="P3596" s="41"/>
      <c r="Q3596" s="41"/>
    </row>
    <row r="3597" spans="16:17" x14ac:dyDescent="0.2">
      <c r="P3597" s="41"/>
      <c r="Q3597" s="41"/>
    </row>
    <row r="3598" spans="16:17" x14ac:dyDescent="0.2">
      <c r="P3598" s="41"/>
      <c r="Q3598" s="41"/>
    </row>
    <row r="3599" spans="16:17" x14ac:dyDescent="0.2">
      <c r="P3599" s="41"/>
      <c r="Q3599" s="41"/>
    </row>
    <row r="3600" spans="16:17" x14ac:dyDescent="0.2">
      <c r="P3600" s="41"/>
      <c r="Q3600" s="41"/>
    </row>
    <row r="3601" spans="16:17" x14ac:dyDescent="0.2">
      <c r="P3601" s="41"/>
      <c r="Q3601" s="41"/>
    </row>
    <row r="3602" spans="16:17" x14ac:dyDescent="0.2">
      <c r="P3602" s="41"/>
      <c r="Q3602" s="41"/>
    </row>
    <row r="3603" spans="16:17" x14ac:dyDescent="0.2">
      <c r="P3603" s="41"/>
      <c r="Q3603" s="41"/>
    </row>
    <row r="3604" spans="16:17" x14ac:dyDescent="0.2">
      <c r="P3604" s="41"/>
      <c r="Q3604" s="41"/>
    </row>
    <row r="3605" spans="16:17" x14ac:dyDescent="0.2">
      <c r="P3605" s="41"/>
      <c r="Q3605" s="41"/>
    </row>
    <row r="3606" spans="16:17" x14ac:dyDescent="0.2">
      <c r="P3606" s="41"/>
      <c r="Q3606" s="41"/>
    </row>
    <row r="3607" spans="16:17" x14ac:dyDescent="0.2">
      <c r="P3607" s="41"/>
      <c r="Q3607" s="41"/>
    </row>
    <row r="3608" spans="16:17" x14ac:dyDescent="0.2">
      <c r="P3608" s="41"/>
      <c r="Q3608" s="41"/>
    </row>
    <row r="3609" spans="16:17" x14ac:dyDescent="0.2">
      <c r="P3609" s="41"/>
      <c r="Q3609" s="41"/>
    </row>
    <row r="3610" spans="16:17" x14ac:dyDescent="0.2">
      <c r="P3610" s="41"/>
      <c r="Q3610" s="41"/>
    </row>
    <row r="3611" spans="16:17" x14ac:dyDescent="0.2">
      <c r="P3611" s="41"/>
      <c r="Q3611" s="41"/>
    </row>
    <row r="3612" spans="16:17" x14ac:dyDescent="0.2">
      <c r="P3612" s="41"/>
      <c r="Q3612" s="41"/>
    </row>
    <row r="3613" spans="16:17" x14ac:dyDescent="0.2">
      <c r="P3613" s="41"/>
      <c r="Q3613" s="41"/>
    </row>
    <row r="3614" spans="16:17" x14ac:dyDescent="0.2">
      <c r="P3614" s="41"/>
      <c r="Q3614" s="41"/>
    </row>
    <row r="3615" spans="16:17" x14ac:dyDescent="0.2">
      <c r="P3615" s="41"/>
      <c r="Q3615" s="41"/>
    </row>
    <row r="3616" spans="16:17" x14ac:dyDescent="0.2">
      <c r="P3616" s="41"/>
      <c r="Q3616" s="41"/>
    </row>
    <row r="3617" spans="16:17" x14ac:dyDescent="0.2">
      <c r="P3617" s="41"/>
      <c r="Q3617" s="41"/>
    </row>
    <row r="3618" spans="16:17" x14ac:dyDescent="0.2">
      <c r="P3618" s="41"/>
      <c r="Q3618" s="41"/>
    </row>
    <row r="3619" spans="16:17" x14ac:dyDescent="0.2">
      <c r="P3619" s="41"/>
      <c r="Q3619" s="41"/>
    </row>
    <row r="3620" spans="16:17" x14ac:dyDescent="0.2">
      <c r="P3620" s="41"/>
      <c r="Q3620" s="41"/>
    </row>
    <row r="3621" spans="16:17" x14ac:dyDescent="0.2">
      <c r="P3621" s="41"/>
      <c r="Q3621" s="41"/>
    </row>
    <row r="3622" spans="16:17" x14ac:dyDescent="0.2">
      <c r="P3622" s="41"/>
      <c r="Q3622" s="41"/>
    </row>
    <row r="3623" spans="16:17" x14ac:dyDescent="0.2">
      <c r="P3623" s="41"/>
      <c r="Q3623" s="41"/>
    </row>
    <row r="3624" spans="16:17" x14ac:dyDescent="0.2">
      <c r="P3624" s="41"/>
      <c r="Q3624" s="41"/>
    </row>
    <row r="3625" spans="16:17" x14ac:dyDescent="0.2">
      <c r="P3625" s="41"/>
      <c r="Q3625" s="41"/>
    </row>
    <row r="3626" spans="16:17" x14ac:dyDescent="0.2">
      <c r="P3626" s="41"/>
      <c r="Q3626" s="41"/>
    </row>
    <row r="3627" spans="16:17" x14ac:dyDescent="0.2">
      <c r="P3627" s="41"/>
      <c r="Q3627" s="41"/>
    </row>
    <row r="3628" spans="16:17" x14ac:dyDescent="0.2">
      <c r="P3628" s="41"/>
      <c r="Q3628" s="41"/>
    </row>
    <row r="3629" spans="16:17" x14ac:dyDescent="0.2">
      <c r="P3629" s="41"/>
      <c r="Q3629" s="41"/>
    </row>
    <row r="3630" spans="16:17" x14ac:dyDescent="0.2">
      <c r="P3630" s="41"/>
      <c r="Q3630" s="41"/>
    </row>
    <row r="3631" spans="16:17" x14ac:dyDescent="0.2">
      <c r="P3631" s="41"/>
      <c r="Q3631" s="41"/>
    </row>
    <row r="3632" spans="16:17" x14ac:dyDescent="0.2">
      <c r="P3632" s="41"/>
      <c r="Q3632" s="41"/>
    </row>
    <row r="3633" spans="16:17" x14ac:dyDescent="0.2">
      <c r="P3633" s="41"/>
      <c r="Q3633" s="41"/>
    </row>
    <row r="3634" spans="16:17" x14ac:dyDescent="0.2">
      <c r="P3634" s="41"/>
      <c r="Q3634" s="41"/>
    </row>
    <row r="3635" spans="16:17" x14ac:dyDescent="0.2">
      <c r="P3635" s="41"/>
      <c r="Q3635" s="41"/>
    </row>
    <row r="3636" spans="16:17" x14ac:dyDescent="0.2">
      <c r="P3636" s="41"/>
      <c r="Q3636" s="41"/>
    </row>
    <row r="3637" spans="16:17" x14ac:dyDescent="0.2">
      <c r="P3637" s="41"/>
      <c r="Q3637" s="41"/>
    </row>
    <row r="3638" spans="16:17" x14ac:dyDescent="0.2">
      <c r="P3638" s="41"/>
      <c r="Q3638" s="41"/>
    </row>
    <row r="3639" spans="16:17" x14ac:dyDescent="0.2">
      <c r="P3639" s="41"/>
      <c r="Q3639" s="41"/>
    </row>
    <row r="3640" spans="16:17" x14ac:dyDescent="0.2">
      <c r="P3640" s="41"/>
      <c r="Q3640" s="41"/>
    </row>
    <row r="3641" spans="16:17" x14ac:dyDescent="0.2">
      <c r="P3641" s="41"/>
      <c r="Q3641" s="41"/>
    </row>
    <row r="3642" spans="16:17" x14ac:dyDescent="0.2">
      <c r="P3642" s="41"/>
      <c r="Q3642" s="41"/>
    </row>
    <row r="3643" spans="16:17" x14ac:dyDescent="0.2">
      <c r="P3643" s="41"/>
      <c r="Q3643" s="41"/>
    </row>
    <row r="3644" spans="16:17" x14ac:dyDescent="0.2">
      <c r="P3644" s="41"/>
      <c r="Q3644" s="41"/>
    </row>
    <row r="3645" spans="16:17" x14ac:dyDescent="0.2">
      <c r="P3645" s="41"/>
      <c r="Q3645" s="41"/>
    </row>
    <row r="3646" spans="16:17" x14ac:dyDescent="0.2">
      <c r="P3646" s="41"/>
      <c r="Q3646" s="41"/>
    </row>
    <row r="3647" spans="16:17" x14ac:dyDescent="0.2">
      <c r="P3647" s="41"/>
      <c r="Q3647" s="41"/>
    </row>
    <row r="3648" spans="16:17" x14ac:dyDescent="0.2">
      <c r="P3648" s="41"/>
      <c r="Q3648" s="41"/>
    </row>
    <row r="3649" spans="16:17" x14ac:dyDescent="0.2">
      <c r="P3649" s="41"/>
      <c r="Q3649" s="41"/>
    </row>
    <row r="3650" spans="16:17" x14ac:dyDescent="0.2">
      <c r="P3650" s="41"/>
      <c r="Q3650" s="41"/>
    </row>
    <row r="3651" spans="16:17" x14ac:dyDescent="0.2">
      <c r="P3651" s="41"/>
      <c r="Q3651" s="41"/>
    </row>
    <row r="3652" spans="16:17" x14ac:dyDescent="0.2">
      <c r="P3652" s="41"/>
      <c r="Q3652" s="41"/>
    </row>
    <row r="3653" spans="16:17" x14ac:dyDescent="0.2">
      <c r="P3653" s="41"/>
      <c r="Q3653" s="41"/>
    </row>
    <row r="3654" spans="16:17" x14ac:dyDescent="0.2">
      <c r="P3654" s="41"/>
      <c r="Q3654" s="41"/>
    </row>
    <row r="3655" spans="16:17" x14ac:dyDescent="0.2">
      <c r="P3655" s="41"/>
      <c r="Q3655" s="41"/>
    </row>
    <row r="3656" spans="16:17" x14ac:dyDescent="0.2">
      <c r="P3656" s="41"/>
      <c r="Q3656" s="41"/>
    </row>
    <row r="3657" spans="16:17" x14ac:dyDescent="0.2">
      <c r="P3657" s="41"/>
      <c r="Q3657" s="41"/>
    </row>
    <row r="3658" spans="16:17" x14ac:dyDescent="0.2">
      <c r="P3658" s="41"/>
      <c r="Q3658" s="41"/>
    </row>
    <row r="3659" spans="16:17" x14ac:dyDescent="0.2">
      <c r="P3659" s="41"/>
      <c r="Q3659" s="41"/>
    </row>
    <row r="3660" spans="16:17" x14ac:dyDescent="0.2">
      <c r="P3660" s="41"/>
      <c r="Q3660" s="41"/>
    </row>
    <row r="3661" spans="16:17" x14ac:dyDescent="0.2">
      <c r="P3661" s="41"/>
      <c r="Q3661" s="41"/>
    </row>
    <row r="3662" spans="16:17" x14ac:dyDescent="0.2">
      <c r="P3662" s="41"/>
      <c r="Q3662" s="41"/>
    </row>
    <row r="3663" spans="16:17" x14ac:dyDescent="0.2">
      <c r="P3663" s="41"/>
      <c r="Q3663" s="41"/>
    </row>
    <row r="3664" spans="16:17" x14ac:dyDescent="0.2">
      <c r="P3664" s="41"/>
      <c r="Q3664" s="41"/>
    </row>
    <row r="3665" spans="16:17" x14ac:dyDescent="0.2">
      <c r="P3665" s="41"/>
      <c r="Q3665" s="41"/>
    </row>
    <row r="3666" spans="16:17" x14ac:dyDescent="0.2">
      <c r="P3666" s="41"/>
      <c r="Q3666" s="41"/>
    </row>
    <row r="3667" spans="16:17" x14ac:dyDescent="0.2">
      <c r="P3667" s="41"/>
      <c r="Q3667" s="41"/>
    </row>
    <row r="3668" spans="16:17" x14ac:dyDescent="0.2">
      <c r="P3668" s="41"/>
      <c r="Q3668" s="41"/>
    </row>
    <row r="3669" spans="16:17" x14ac:dyDescent="0.2">
      <c r="P3669" s="41"/>
      <c r="Q3669" s="41"/>
    </row>
    <row r="3670" spans="16:17" x14ac:dyDescent="0.2">
      <c r="P3670" s="41"/>
      <c r="Q3670" s="41"/>
    </row>
    <row r="3671" spans="16:17" x14ac:dyDescent="0.2">
      <c r="P3671" s="41"/>
      <c r="Q3671" s="41"/>
    </row>
    <row r="3672" spans="16:17" x14ac:dyDescent="0.2">
      <c r="P3672" s="41"/>
      <c r="Q3672" s="41"/>
    </row>
    <row r="3673" spans="16:17" x14ac:dyDescent="0.2">
      <c r="P3673" s="41"/>
      <c r="Q3673" s="41"/>
    </row>
    <row r="3674" spans="16:17" x14ac:dyDescent="0.2">
      <c r="P3674" s="41"/>
      <c r="Q3674" s="41"/>
    </row>
    <row r="3675" spans="16:17" x14ac:dyDescent="0.2">
      <c r="P3675" s="41"/>
      <c r="Q3675" s="41"/>
    </row>
    <row r="3676" spans="16:17" x14ac:dyDescent="0.2">
      <c r="P3676" s="41"/>
      <c r="Q3676" s="41"/>
    </row>
    <row r="3677" spans="16:17" x14ac:dyDescent="0.2">
      <c r="P3677" s="41"/>
      <c r="Q3677" s="41"/>
    </row>
    <row r="3678" spans="16:17" x14ac:dyDescent="0.2">
      <c r="P3678" s="41"/>
      <c r="Q3678" s="41"/>
    </row>
    <row r="3679" spans="16:17" x14ac:dyDescent="0.2">
      <c r="P3679" s="41"/>
      <c r="Q3679" s="41"/>
    </row>
    <row r="3680" spans="16:17" x14ac:dyDescent="0.2">
      <c r="P3680" s="41"/>
      <c r="Q3680" s="41"/>
    </row>
    <row r="3681" spans="16:17" x14ac:dyDescent="0.2">
      <c r="P3681" s="41"/>
      <c r="Q3681" s="41"/>
    </row>
    <row r="3682" spans="16:17" x14ac:dyDescent="0.2">
      <c r="P3682" s="41"/>
      <c r="Q3682" s="41"/>
    </row>
    <row r="3683" spans="16:17" x14ac:dyDescent="0.2">
      <c r="P3683" s="41"/>
      <c r="Q3683" s="41"/>
    </row>
    <row r="3684" spans="16:17" x14ac:dyDescent="0.2">
      <c r="P3684" s="41"/>
      <c r="Q3684" s="41"/>
    </row>
    <row r="3685" spans="16:17" x14ac:dyDescent="0.2">
      <c r="P3685" s="41"/>
      <c r="Q3685" s="41"/>
    </row>
    <row r="3686" spans="16:17" x14ac:dyDescent="0.2">
      <c r="P3686" s="41"/>
      <c r="Q3686" s="41"/>
    </row>
    <row r="3687" spans="16:17" x14ac:dyDescent="0.2">
      <c r="P3687" s="41"/>
      <c r="Q3687" s="41"/>
    </row>
    <row r="3688" spans="16:17" x14ac:dyDescent="0.2">
      <c r="P3688" s="41"/>
      <c r="Q3688" s="41"/>
    </row>
    <row r="3689" spans="16:17" x14ac:dyDescent="0.2">
      <c r="P3689" s="41"/>
      <c r="Q3689" s="41"/>
    </row>
    <row r="3690" spans="16:17" x14ac:dyDescent="0.2">
      <c r="P3690" s="41"/>
      <c r="Q3690" s="41"/>
    </row>
    <row r="3691" spans="16:17" x14ac:dyDescent="0.2">
      <c r="P3691" s="41"/>
      <c r="Q3691" s="41"/>
    </row>
    <row r="3692" spans="16:17" x14ac:dyDescent="0.2">
      <c r="P3692" s="41"/>
      <c r="Q3692" s="41"/>
    </row>
    <row r="3693" spans="16:17" x14ac:dyDescent="0.2">
      <c r="P3693" s="41"/>
      <c r="Q3693" s="41"/>
    </row>
    <row r="3694" spans="16:17" x14ac:dyDescent="0.2">
      <c r="P3694" s="41"/>
      <c r="Q3694" s="41"/>
    </row>
    <row r="3695" spans="16:17" x14ac:dyDescent="0.2">
      <c r="P3695" s="41"/>
      <c r="Q3695" s="41"/>
    </row>
    <row r="3696" spans="16:17" x14ac:dyDescent="0.2">
      <c r="P3696" s="41"/>
      <c r="Q3696" s="41"/>
    </row>
    <row r="3697" spans="16:17" x14ac:dyDescent="0.2">
      <c r="P3697" s="41"/>
      <c r="Q3697" s="41"/>
    </row>
    <row r="3698" spans="16:17" x14ac:dyDescent="0.2">
      <c r="P3698" s="41"/>
      <c r="Q3698" s="41"/>
    </row>
    <row r="3699" spans="16:17" x14ac:dyDescent="0.2">
      <c r="P3699" s="41"/>
      <c r="Q3699" s="41"/>
    </row>
    <row r="3700" spans="16:17" x14ac:dyDescent="0.2">
      <c r="P3700" s="41"/>
      <c r="Q3700" s="41"/>
    </row>
    <row r="3701" spans="16:17" x14ac:dyDescent="0.2">
      <c r="P3701" s="41"/>
      <c r="Q3701" s="41"/>
    </row>
    <row r="3702" spans="16:17" x14ac:dyDescent="0.2">
      <c r="P3702" s="41"/>
      <c r="Q3702" s="41"/>
    </row>
    <row r="3703" spans="16:17" x14ac:dyDescent="0.2">
      <c r="P3703" s="41"/>
      <c r="Q3703" s="41"/>
    </row>
    <row r="3704" spans="16:17" x14ac:dyDescent="0.2">
      <c r="P3704" s="41"/>
      <c r="Q3704" s="41"/>
    </row>
    <row r="3705" spans="16:17" x14ac:dyDescent="0.2">
      <c r="P3705" s="41"/>
      <c r="Q3705" s="41"/>
    </row>
    <row r="3706" spans="16:17" x14ac:dyDescent="0.2">
      <c r="P3706" s="41"/>
      <c r="Q3706" s="41"/>
    </row>
    <row r="3707" spans="16:17" x14ac:dyDescent="0.2">
      <c r="P3707" s="41"/>
      <c r="Q3707" s="41"/>
    </row>
    <row r="3708" spans="16:17" x14ac:dyDescent="0.2">
      <c r="P3708" s="41"/>
      <c r="Q3708" s="41"/>
    </row>
    <row r="3709" spans="16:17" x14ac:dyDescent="0.2">
      <c r="P3709" s="41"/>
      <c r="Q3709" s="41"/>
    </row>
    <row r="3710" spans="16:17" x14ac:dyDescent="0.2">
      <c r="P3710" s="41"/>
      <c r="Q3710" s="41"/>
    </row>
    <row r="3711" spans="16:17" x14ac:dyDescent="0.2">
      <c r="P3711" s="41"/>
      <c r="Q3711" s="41"/>
    </row>
    <row r="3712" spans="16:17" x14ac:dyDescent="0.2">
      <c r="P3712" s="41"/>
      <c r="Q3712" s="41"/>
    </row>
    <row r="3713" spans="16:17" x14ac:dyDescent="0.2">
      <c r="P3713" s="41"/>
      <c r="Q3713" s="41"/>
    </row>
    <row r="3714" spans="16:17" x14ac:dyDescent="0.2">
      <c r="P3714" s="41"/>
      <c r="Q3714" s="41"/>
    </row>
    <row r="3715" spans="16:17" x14ac:dyDescent="0.2">
      <c r="P3715" s="41"/>
      <c r="Q3715" s="41"/>
    </row>
    <row r="3716" spans="16:17" x14ac:dyDescent="0.2">
      <c r="P3716" s="41"/>
      <c r="Q3716" s="41"/>
    </row>
    <row r="3717" spans="16:17" x14ac:dyDescent="0.2">
      <c r="P3717" s="41"/>
      <c r="Q3717" s="41"/>
    </row>
    <row r="3718" spans="16:17" x14ac:dyDescent="0.2">
      <c r="P3718" s="41"/>
      <c r="Q3718" s="41"/>
    </row>
    <row r="3719" spans="16:17" x14ac:dyDescent="0.2">
      <c r="P3719" s="41"/>
      <c r="Q3719" s="41"/>
    </row>
    <row r="3720" spans="16:17" x14ac:dyDescent="0.2">
      <c r="P3720" s="41"/>
      <c r="Q3720" s="41"/>
    </row>
    <row r="3721" spans="16:17" x14ac:dyDescent="0.2">
      <c r="P3721" s="41"/>
      <c r="Q3721" s="41"/>
    </row>
    <row r="3722" spans="16:17" x14ac:dyDescent="0.2">
      <c r="P3722" s="41"/>
      <c r="Q3722" s="41"/>
    </row>
    <row r="3723" spans="16:17" x14ac:dyDescent="0.2">
      <c r="P3723" s="41"/>
      <c r="Q3723" s="41"/>
    </row>
    <row r="3724" spans="16:17" x14ac:dyDescent="0.2">
      <c r="P3724" s="41"/>
      <c r="Q3724" s="41"/>
    </row>
    <row r="3725" spans="16:17" x14ac:dyDescent="0.2">
      <c r="P3725" s="41"/>
      <c r="Q3725" s="41"/>
    </row>
    <row r="3726" spans="16:17" x14ac:dyDescent="0.2">
      <c r="P3726" s="41"/>
      <c r="Q3726" s="41"/>
    </row>
    <row r="3727" spans="16:17" x14ac:dyDescent="0.2">
      <c r="P3727" s="41"/>
      <c r="Q3727" s="41"/>
    </row>
    <row r="3728" spans="16:17" x14ac:dyDescent="0.2">
      <c r="P3728" s="41"/>
      <c r="Q3728" s="41"/>
    </row>
    <row r="3729" spans="16:17" x14ac:dyDescent="0.2">
      <c r="P3729" s="41"/>
      <c r="Q3729" s="41"/>
    </row>
    <row r="3730" spans="16:17" x14ac:dyDescent="0.2">
      <c r="P3730" s="41"/>
      <c r="Q3730" s="41"/>
    </row>
    <row r="3731" spans="16:17" x14ac:dyDescent="0.2">
      <c r="P3731" s="41"/>
      <c r="Q3731" s="41"/>
    </row>
    <row r="3732" spans="16:17" x14ac:dyDescent="0.2">
      <c r="P3732" s="41"/>
      <c r="Q3732" s="41"/>
    </row>
    <row r="3733" spans="16:17" x14ac:dyDescent="0.2">
      <c r="P3733" s="41"/>
      <c r="Q3733" s="41"/>
    </row>
    <row r="3734" spans="16:17" x14ac:dyDescent="0.2">
      <c r="P3734" s="41"/>
      <c r="Q3734" s="41"/>
    </row>
    <row r="3735" spans="16:17" x14ac:dyDescent="0.2">
      <c r="P3735" s="41"/>
      <c r="Q3735" s="41"/>
    </row>
    <row r="3736" spans="16:17" x14ac:dyDescent="0.2">
      <c r="P3736" s="41"/>
      <c r="Q3736" s="41"/>
    </row>
    <row r="3737" spans="16:17" x14ac:dyDescent="0.2">
      <c r="P3737" s="41"/>
      <c r="Q3737" s="41"/>
    </row>
    <row r="3738" spans="16:17" x14ac:dyDescent="0.2">
      <c r="P3738" s="41"/>
      <c r="Q3738" s="41"/>
    </row>
    <row r="3739" spans="16:17" x14ac:dyDescent="0.2">
      <c r="P3739" s="41"/>
      <c r="Q3739" s="41"/>
    </row>
    <row r="3740" spans="16:17" x14ac:dyDescent="0.2">
      <c r="P3740" s="41"/>
      <c r="Q3740" s="41"/>
    </row>
    <row r="3741" spans="16:17" x14ac:dyDescent="0.2">
      <c r="P3741" s="41"/>
      <c r="Q3741" s="41"/>
    </row>
    <row r="3742" spans="16:17" x14ac:dyDescent="0.2">
      <c r="P3742" s="41"/>
      <c r="Q3742" s="41"/>
    </row>
    <row r="3743" spans="16:17" x14ac:dyDescent="0.2">
      <c r="P3743" s="41"/>
      <c r="Q3743" s="41"/>
    </row>
    <row r="3744" spans="16:17" x14ac:dyDescent="0.2">
      <c r="P3744" s="41"/>
      <c r="Q3744" s="41"/>
    </row>
    <row r="3745" spans="16:17" x14ac:dyDescent="0.2">
      <c r="P3745" s="41"/>
      <c r="Q3745" s="41"/>
    </row>
    <row r="3746" spans="16:17" x14ac:dyDescent="0.2">
      <c r="P3746" s="41"/>
      <c r="Q3746" s="41"/>
    </row>
    <row r="3747" spans="16:17" x14ac:dyDescent="0.2">
      <c r="P3747" s="41"/>
      <c r="Q3747" s="41"/>
    </row>
    <row r="3748" spans="16:17" x14ac:dyDescent="0.2">
      <c r="P3748" s="41"/>
      <c r="Q3748" s="41"/>
    </row>
    <row r="3749" spans="16:17" x14ac:dyDescent="0.2">
      <c r="P3749" s="41"/>
      <c r="Q3749" s="41"/>
    </row>
    <row r="3750" spans="16:17" x14ac:dyDescent="0.2">
      <c r="P3750" s="41"/>
      <c r="Q3750" s="41"/>
    </row>
    <row r="3751" spans="16:17" x14ac:dyDescent="0.2">
      <c r="P3751" s="41"/>
      <c r="Q3751" s="41"/>
    </row>
    <row r="3752" spans="16:17" x14ac:dyDescent="0.2">
      <c r="P3752" s="41"/>
      <c r="Q3752" s="41"/>
    </row>
    <row r="3753" spans="16:17" x14ac:dyDescent="0.2">
      <c r="P3753" s="41"/>
      <c r="Q3753" s="41"/>
    </row>
    <row r="3754" spans="16:17" x14ac:dyDescent="0.2">
      <c r="P3754" s="41"/>
      <c r="Q3754" s="41"/>
    </row>
    <row r="3755" spans="16:17" x14ac:dyDescent="0.2">
      <c r="P3755" s="41"/>
      <c r="Q3755" s="41"/>
    </row>
    <row r="3756" spans="16:17" x14ac:dyDescent="0.2">
      <c r="P3756" s="41"/>
      <c r="Q3756" s="41"/>
    </row>
    <row r="3757" spans="16:17" x14ac:dyDescent="0.2">
      <c r="P3757" s="41"/>
      <c r="Q3757" s="41"/>
    </row>
    <row r="3758" spans="16:17" x14ac:dyDescent="0.2">
      <c r="P3758" s="41"/>
      <c r="Q3758" s="41"/>
    </row>
    <row r="3759" spans="16:17" x14ac:dyDescent="0.2">
      <c r="P3759" s="41"/>
      <c r="Q3759" s="41"/>
    </row>
    <row r="3760" spans="16:17" x14ac:dyDescent="0.2">
      <c r="P3760" s="41"/>
      <c r="Q3760" s="41"/>
    </row>
    <row r="3761" spans="16:17" x14ac:dyDescent="0.2">
      <c r="P3761" s="41"/>
      <c r="Q3761" s="41"/>
    </row>
    <row r="3762" spans="16:17" x14ac:dyDescent="0.2">
      <c r="P3762" s="41"/>
      <c r="Q3762" s="41"/>
    </row>
    <row r="3763" spans="16:17" x14ac:dyDescent="0.2">
      <c r="P3763" s="41"/>
      <c r="Q3763" s="41"/>
    </row>
    <row r="3764" spans="16:17" x14ac:dyDescent="0.2">
      <c r="P3764" s="41"/>
      <c r="Q3764" s="41"/>
    </row>
    <row r="3765" spans="16:17" x14ac:dyDescent="0.2">
      <c r="P3765" s="41"/>
      <c r="Q3765" s="41"/>
    </row>
    <row r="3766" spans="16:17" x14ac:dyDescent="0.2">
      <c r="P3766" s="41"/>
      <c r="Q3766" s="41"/>
    </row>
    <row r="3767" spans="16:17" x14ac:dyDescent="0.2">
      <c r="P3767" s="41"/>
      <c r="Q3767" s="41"/>
    </row>
    <row r="3768" spans="16:17" x14ac:dyDescent="0.2">
      <c r="P3768" s="41"/>
      <c r="Q3768" s="41"/>
    </row>
    <row r="3769" spans="16:17" x14ac:dyDescent="0.2">
      <c r="P3769" s="41"/>
      <c r="Q3769" s="41"/>
    </row>
    <row r="3770" spans="16:17" x14ac:dyDescent="0.2">
      <c r="P3770" s="41"/>
      <c r="Q3770" s="41"/>
    </row>
    <row r="3771" spans="16:17" x14ac:dyDescent="0.2">
      <c r="P3771" s="41"/>
      <c r="Q3771" s="41"/>
    </row>
    <row r="3772" spans="16:17" x14ac:dyDescent="0.2">
      <c r="P3772" s="41"/>
      <c r="Q3772" s="41"/>
    </row>
    <row r="3773" spans="16:17" x14ac:dyDescent="0.2">
      <c r="P3773" s="41"/>
      <c r="Q3773" s="41"/>
    </row>
    <row r="3774" spans="16:17" x14ac:dyDescent="0.2">
      <c r="P3774" s="41"/>
      <c r="Q3774" s="41"/>
    </row>
    <row r="3775" spans="16:17" x14ac:dyDescent="0.2">
      <c r="P3775" s="41"/>
      <c r="Q3775" s="41"/>
    </row>
    <row r="3776" spans="16:17" x14ac:dyDescent="0.2">
      <c r="P3776" s="41"/>
      <c r="Q3776" s="41"/>
    </row>
    <row r="3777" spans="16:17" x14ac:dyDescent="0.2">
      <c r="P3777" s="41"/>
      <c r="Q3777" s="41"/>
    </row>
    <row r="3778" spans="16:17" x14ac:dyDescent="0.2">
      <c r="P3778" s="41"/>
      <c r="Q3778" s="41"/>
    </row>
    <row r="3779" spans="16:17" x14ac:dyDescent="0.2">
      <c r="P3779" s="41"/>
      <c r="Q3779" s="41"/>
    </row>
    <row r="3780" spans="16:17" x14ac:dyDescent="0.2">
      <c r="P3780" s="41"/>
      <c r="Q3780" s="41"/>
    </row>
    <row r="3781" spans="16:17" x14ac:dyDescent="0.2">
      <c r="P3781" s="41"/>
      <c r="Q3781" s="41"/>
    </row>
    <row r="3782" spans="16:17" x14ac:dyDescent="0.2">
      <c r="P3782" s="41"/>
      <c r="Q3782" s="41"/>
    </row>
    <row r="3783" spans="16:17" x14ac:dyDescent="0.2">
      <c r="P3783" s="41"/>
      <c r="Q3783" s="41"/>
    </row>
    <row r="3784" spans="16:17" x14ac:dyDescent="0.2">
      <c r="P3784" s="41"/>
      <c r="Q3784" s="41"/>
    </row>
    <row r="3785" spans="16:17" x14ac:dyDescent="0.2">
      <c r="P3785" s="41"/>
      <c r="Q3785" s="41"/>
    </row>
    <row r="3786" spans="16:17" x14ac:dyDescent="0.2">
      <c r="P3786" s="41"/>
      <c r="Q3786" s="41"/>
    </row>
    <row r="3787" spans="16:17" x14ac:dyDescent="0.2">
      <c r="P3787" s="41"/>
      <c r="Q3787" s="41"/>
    </row>
    <row r="3788" spans="16:17" x14ac:dyDescent="0.2">
      <c r="P3788" s="41"/>
      <c r="Q3788" s="41"/>
    </row>
    <row r="3789" spans="16:17" x14ac:dyDescent="0.2">
      <c r="P3789" s="41"/>
      <c r="Q3789" s="41"/>
    </row>
    <row r="3790" spans="16:17" x14ac:dyDescent="0.2">
      <c r="P3790" s="41"/>
      <c r="Q3790" s="41"/>
    </row>
    <row r="3791" spans="16:17" x14ac:dyDescent="0.2">
      <c r="P3791" s="41"/>
      <c r="Q3791" s="41"/>
    </row>
    <row r="3792" spans="16:17" x14ac:dyDescent="0.2">
      <c r="P3792" s="41"/>
      <c r="Q3792" s="41"/>
    </row>
    <row r="3793" spans="16:17" x14ac:dyDescent="0.2">
      <c r="P3793" s="41"/>
      <c r="Q3793" s="41"/>
    </row>
    <row r="3794" spans="16:17" x14ac:dyDescent="0.2">
      <c r="P3794" s="41"/>
      <c r="Q3794" s="41"/>
    </row>
    <row r="3795" spans="16:17" x14ac:dyDescent="0.2">
      <c r="P3795" s="41"/>
      <c r="Q3795" s="41"/>
    </row>
    <row r="3796" spans="16:17" x14ac:dyDescent="0.2">
      <c r="P3796" s="41"/>
      <c r="Q3796" s="41"/>
    </row>
    <row r="3797" spans="16:17" x14ac:dyDescent="0.2">
      <c r="P3797" s="41"/>
      <c r="Q3797" s="41"/>
    </row>
    <row r="3798" spans="16:17" x14ac:dyDescent="0.2">
      <c r="P3798" s="41"/>
      <c r="Q3798" s="41"/>
    </row>
    <row r="3799" spans="16:17" x14ac:dyDescent="0.2">
      <c r="P3799" s="41"/>
      <c r="Q3799" s="41"/>
    </row>
    <row r="3800" spans="16:17" x14ac:dyDescent="0.2">
      <c r="P3800" s="41"/>
      <c r="Q3800" s="41"/>
    </row>
    <row r="3801" spans="16:17" x14ac:dyDescent="0.2">
      <c r="P3801" s="41"/>
      <c r="Q3801" s="41"/>
    </row>
    <row r="3802" spans="16:17" x14ac:dyDescent="0.2">
      <c r="P3802" s="41"/>
      <c r="Q3802" s="41"/>
    </row>
    <row r="3803" spans="16:17" x14ac:dyDescent="0.2">
      <c r="P3803" s="41"/>
      <c r="Q3803" s="41"/>
    </row>
    <row r="3804" spans="16:17" x14ac:dyDescent="0.2">
      <c r="P3804" s="41"/>
      <c r="Q3804" s="41"/>
    </row>
    <row r="3805" spans="16:17" x14ac:dyDescent="0.2">
      <c r="P3805" s="41"/>
      <c r="Q3805" s="41"/>
    </row>
    <row r="3806" spans="16:17" x14ac:dyDescent="0.2">
      <c r="P3806" s="41"/>
      <c r="Q3806" s="41"/>
    </row>
    <row r="3807" spans="16:17" x14ac:dyDescent="0.2">
      <c r="P3807" s="41"/>
      <c r="Q3807" s="41"/>
    </row>
    <row r="3808" spans="16:17" x14ac:dyDescent="0.2">
      <c r="P3808" s="41"/>
      <c r="Q3808" s="41"/>
    </row>
    <row r="3809" spans="16:17" x14ac:dyDescent="0.2">
      <c r="P3809" s="41"/>
      <c r="Q3809" s="41"/>
    </row>
    <row r="3810" spans="16:17" x14ac:dyDescent="0.2">
      <c r="P3810" s="41"/>
      <c r="Q3810" s="41"/>
    </row>
    <row r="3811" spans="16:17" x14ac:dyDescent="0.2">
      <c r="P3811" s="41"/>
      <c r="Q3811" s="41"/>
    </row>
    <row r="3812" spans="16:17" x14ac:dyDescent="0.2">
      <c r="P3812" s="41"/>
      <c r="Q3812" s="41"/>
    </row>
    <row r="3813" spans="16:17" x14ac:dyDescent="0.2">
      <c r="P3813" s="41"/>
      <c r="Q3813" s="41"/>
    </row>
    <row r="3814" spans="16:17" x14ac:dyDescent="0.2">
      <c r="P3814" s="41"/>
      <c r="Q3814" s="41"/>
    </row>
    <row r="3815" spans="16:17" x14ac:dyDescent="0.2">
      <c r="P3815" s="41"/>
      <c r="Q3815" s="41"/>
    </row>
    <row r="3816" spans="16:17" x14ac:dyDescent="0.2">
      <c r="P3816" s="41"/>
      <c r="Q3816" s="41"/>
    </row>
    <row r="3817" spans="16:17" x14ac:dyDescent="0.2">
      <c r="P3817" s="41"/>
      <c r="Q3817" s="41"/>
    </row>
    <row r="3818" spans="16:17" x14ac:dyDescent="0.2">
      <c r="P3818" s="41"/>
      <c r="Q3818" s="41"/>
    </row>
    <row r="3819" spans="16:17" x14ac:dyDescent="0.2">
      <c r="P3819" s="41"/>
      <c r="Q3819" s="41"/>
    </row>
    <row r="3820" spans="16:17" x14ac:dyDescent="0.2">
      <c r="P3820" s="41"/>
      <c r="Q3820" s="41"/>
    </row>
    <row r="3821" spans="16:17" x14ac:dyDescent="0.2">
      <c r="P3821" s="41"/>
      <c r="Q3821" s="41"/>
    </row>
    <row r="3822" spans="16:17" x14ac:dyDescent="0.2">
      <c r="P3822" s="41"/>
      <c r="Q3822" s="41"/>
    </row>
    <row r="3823" spans="16:17" x14ac:dyDescent="0.2">
      <c r="P3823" s="41"/>
      <c r="Q3823" s="41"/>
    </row>
    <row r="3824" spans="16:17" x14ac:dyDescent="0.2">
      <c r="P3824" s="41"/>
      <c r="Q3824" s="41"/>
    </row>
    <row r="3825" spans="16:17" x14ac:dyDescent="0.2">
      <c r="P3825" s="41"/>
      <c r="Q3825" s="41"/>
    </row>
    <row r="3826" spans="16:17" x14ac:dyDescent="0.2">
      <c r="P3826" s="41"/>
      <c r="Q3826" s="41"/>
    </row>
    <row r="3827" spans="16:17" x14ac:dyDescent="0.2">
      <c r="P3827" s="41"/>
      <c r="Q3827" s="41"/>
    </row>
    <row r="3828" spans="16:17" x14ac:dyDescent="0.2">
      <c r="P3828" s="41"/>
      <c r="Q3828" s="41"/>
    </row>
    <row r="3829" spans="16:17" x14ac:dyDescent="0.2">
      <c r="P3829" s="41"/>
      <c r="Q3829" s="41"/>
    </row>
    <row r="3830" spans="16:17" x14ac:dyDescent="0.2">
      <c r="P3830" s="41"/>
      <c r="Q3830" s="41"/>
    </row>
    <row r="3831" spans="16:17" x14ac:dyDescent="0.2">
      <c r="P3831" s="41"/>
      <c r="Q3831" s="41"/>
    </row>
    <row r="3832" spans="16:17" x14ac:dyDescent="0.2">
      <c r="P3832" s="41"/>
      <c r="Q3832" s="41"/>
    </row>
    <row r="3833" spans="16:17" x14ac:dyDescent="0.2">
      <c r="P3833" s="41"/>
      <c r="Q3833" s="41"/>
    </row>
    <row r="3834" spans="16:17" x14ac:dyDescent="0.2">
      <c r="P3834" s="41"/>
      <c r="Q3834" s="41"/>
    </row>
    <row r="3835" spans="16:17" x14ac:dyDescent="0.2">
      <c r="P3835" s="41"/>
      <c r="Q3835" s="41"/>
    </row>
    <row r="3836" spans="16:17" x14ac:dyDescent="0.2">
      <c r="P3836" s="41"/>
      <c r="Q3836" s="41"/>
    </row>
    <row r="3837" spans="16:17" x14ac:dyDescent="0.2">
      <c r="P3837" s="41"/>
      <c r="Q3837" s="41"/>
    </row>
    <row r="3838" spans="16:17" x14ac:dyDescent="0.2">
      <c r="P3838" s="41"/>
      <c r="Q3838" s="41"/>
    </row>
    <row r="3839" spans="16:17" x14ac:dyDescent="0.2">
      <c r="P3839" s="41"/>
      <c r="Q3839" s="41"/>
    </row>
    <row r="3840" spans="16:17" x14ac:dyDescent="0.2">
      <c r="P3840" s="41"/>
      <c r="Q3840" s="41"/>
    </row>
    <row r="3841" spans="16:17" x14ac:dyDescent="0.2">
      <c r="P3841" s="41"/>
      <c r="Q3841" s="41"/>
    </row>
    <row r="3842" spans="16:17" x14ac:dyDescent="0.2">
      <c r="P3842" s="41"/>
      <c r="Q3842" s="41"/>
    </row>
    <row r="3843" spans="16:17" x14ac:dyDescent="0.2">
      <c r="P3843" s="41"/>
      <c r="Q3843" s="41"/>
    </row>
    <row r="3844" spans="16:17" x14ac:dyDescent="0.2">
      <c r="P3844" s="41"/>
      <c r="Q3844" s="41"/>
    </row>
    <row r="3845" spans="16:17" x14ac:dyDescent="0.2">
      <c r="P3845" s="41"/>
      <c r="Q3845" s="41"/>
    </row>
    <row r="3846" spans="16:17" x14ac:dyDescent="0.2">
      <c r="P3846" s="41"/>
      <c r="Q3846" s="41"/>
    </row>
    <row r="3847" spans="16:17" x14ac:dyDescent="0.2">
      <c r="P3847" s="41"/>
      <c r="Q3847" s="41"/>
    </row>
    <row r="3848" spans="16:17" x14ac:dyDescent="0.2">
      <c r="P3848" s="41"/>
      <c r="Q3848" s="41"/>
    </row>
    <row r="3849" spans="16:17" x14ac:dyDescent="0.2">
      <c r="P3849" s="41"/>
      <c r="Q3849" s="41"/>
    </row>
    <row r="3850" spans="16:17" x14ac:dyDescent="0.2">
      <c r="P3850" s="41"/>
      <c r="Q3850" s="41"/>
    </row>
    <row r="3851" spans="16:17" x14ac:dyDescent="0.2">
      <c r="P3851" s="41"/>
      <c r="Q3851" s="41"/>
    </row>
    <row r="3852" spans="16:17" x14ac:dyDescent="0.2">
      <c r="P3852" s="41"/>
      <c r="Q3852" s="41"/>
    </row>
    <row r="3853" spans="16:17" x14ac:dyDescent="0.2">
      <c r="P3853" s="41"/>
      <c r="Q3853" s="41"/>
    </row>
    <row r="3854" spans="16:17" x14ac:dyDescent="0.2">
      <c r="P3854" s="41"/>
      <c r="Q3854" s="41"/>
    </row>
    <row r="3855" spans="16:17" x14ac:dyDescent="0.2">
      <c r="P3855" s="41"/>
      <c r="Q3855" s="41"/>
    </row>
    <row r="3856" spans="16:17" x14ac:dyDescent="0.2">
      <c r="P3856" s="41"/>
      <c r="Q3856" s="41"/>
    </row>
    <row r="3857" spans="16:17" x14ac:dyDescent="0.2">
      <c r="P3857" s="41"/>
      <c r="Q3857" s="41"/>
    </row>
    <row r="3858" spans="16:17" x14ac:dyDescent="0.2">
      <c r="P3858" s="41"/>
      <c r="Q3858" s="41"/>
    </row>
    <row r="3859" spans="16:17" x14ac:dyDescent="0.2">
      <c r="P3859" s="41"/>
      <c r="Q3859" s="41"/>
    </row>
    <row r="3860" spans="16:17" x14ac:dyDescent="0.2">
      <c r="P3860" s="41"/>
      <c r="Q3860" s="41"/>
    </row>
    <row r="3861" spans="16:17" x14ac:dyDescent="0.2">
      <c r="P3861" s="41"/>
      <c r="Q3861" s="41"/>
    </row>
    <row r="3862" spans="16:17" x14ac:dyDescent="0.2">
      <c r="P3862" s="41"/>
      <c r="Q3862" s="41"/>
    </row>
    <row r="3863" spans="16:17" x14ac:dyDescent="0.2">
      <c r="P3863" s="41"/>
      <c r="Q3863" s="41"/>
    </row>
    <row r="3864" spans="16:17" x14ac:dyDescent="0.2">
      <c r="P3864" s="41"/>
      <c r="Q3864" s="41"/>
    </row>
    <row r="3865" spans="16:17" x14ac:dyDescent="0.2">
      <c r="P3865" s="41"/>
      <c r="Q3865" s="41"/>
    </row>
    <row r="3866" spans="16:17" x14ac:dyDescent="0.2">
      <c r="P3866" s="41"/>
      <c r="Q3866" s="41"/>
    </row>
    <row r="3867" spans="16:17" x14ac:dyDescent="0.2">
      <c r="P3867" s="41"/>
      <c r="Q3867" s="41"/>
    </row>
    <row r="3868" spans="16:17" x14ac:dyDescent="0.2">
      <c r="P3868" s="41"/>
      <c r="Q3868" s="41"/>
    </row>
    <row r="3869" spans="16:17" x14ac:dyDescent="0.2">
      <c r="P3869" s="41"/>
      <c r="Q3869" s="41"/>
    </row>
    <row r="3870" spans="16:17" x14ac:dyDescent="0.2">
      <c r="P3870" s="41"/>
      <c r="Q3870" s="41"/>
    </row>
    <row r="3871" spans="16:17" x14ac:dyDescent="0.2">
      <c r="P3871" s="41"/>
      <c r="Q3871" s="41"/>
    </row>
    <row r="3872" spans="16:17" x14ac:dyDescent="0.2">
      <c r="P3872" s="41"/>
      <c r="Q3872" s="41"/>
    </row>
    <row r="3873" spans="16:17" x14ac:dyDescent="0.2">
      <c r="P3873" s="41"/>
      <c r="Q3873" s="41"/>
    </row>
    <row r="3874" spans="16:17" x14ac:dyDescent="0.2">
      <c r="P3874" s="41"/>
      <c r="Q3874" s="41"/>
    </row>
    <row r="3875" spans="16:17" x14ac:dyDescent="0.2">
      <c r="P3875" s="41"/>
      <c r="Q3875" s="41"/>
    </row>
    <row r="3876" spans="16:17" x14ac:dyDescent="0.2">
      <c r="P3876" s="41"/>
      <c r="Q3876" s="41"/>
    </row>
    <row r="3877" spans="16:17" x14ac:dyDescent="0.2">
      <c r="P3877" s="41"/>
      <c r="Q3877" s="41"/>
    </row>
    <row r="3878" spans="16:17" x14ac:dyDescent="0.2">
      <c r="P3878" s="41"/>
      <c r="Q3878" s="41"/>
    </row>
    <row r="3879" spans="16:17" x14ac:dyDescent="0.2">
      <c r="P3879" s="41"/>
      <c r="Q3879" s="41"/>
    </row>
    <row r="3880" spans="16:17" x14ac:dyDescent="0.2">
      <c r="P3880" s="41"/>
      <c r="Q3880" s="41"/>
    </row>
    <row r="3881" spans="16:17" x14ac:dyDescent="0.2">
      <c r="P3881" s="41"/>
      <c r="Q3881" s="41"/>
    </row>
    <row r="3882" spans="16:17" x14ac:dyDescent="0.2">
      <c r="P3882" s="41"/>
      <c r="Q3882" s="41"/>
    </row>
    <row r="3883" spans="16:17" x14ac:dyDescent="0.2">
      <c r="P3883" s="41"/>
      <c r="Q3883" s="41"/>
    </row>
    <row r="3884" spans="16:17" x14ac:dyDescent="0.2">
      <c r="P3884" s="41"/>
      <c r="Q3884" s="41"/>
    </row>
    <row r="3885" spans="16:17" x14ac:dyDescent="0.2">
      <c r="P3885" s="41"/>
      <c r="Q3885" s="41"/>
    </row>
    <row r="3886" spans="16:17" x14ac:dyDescent="0.2">
      <c r="P3886" s="41"/>
      <c r="Q3886" s="41"/>
    </row>
    <row r="3887" spans="16:17" x14ac:dyDescent="0.2">
      <c r="P3887" s="41"/>
      <c r="Q3887" s="41"/>
    </row>
    <row r="3888" spans="16:17" x14ac:dyDescent="0.2">
      <c r="P3888" s="41"/>
      <c r="Q3888" s="41"/>
    </row>
    <row r="3889" spans="16:17" x14ac:dyDescent="0.2">
      <c r="P3889" s="41"/>
      <c r="Q3889" s="41"/>
    </row>
    <row r="3890" spans="16:17" x14ac:dyDescent="0.2">
      <c r="P3890" s="41"/>
      <c r="Q3890" s="41"/>
    </row>
    <row r="3891" spans="16:17" x14ac:dyDescent="0.2">
      <c r="P3891" s="41"/>
      <c r="Q3891" s="41"/>
    </row>
    <row r="3892" spans="16:17" x14ac:dyDescent="0.2">
      <c r="P3892" s="41"/>
      <c r="Q3892" s="41"/>
    </row>
    <row r="3893" spans="16:17" x14ac:dyDescent="0.2">
      <c r="P3893" s="41"/>
      <c r="Q3893" s="41"/>
    </row>
    <row r="3894" spans="16:17" x14ac:dyDescent="0.2">
      <c r="P3894" s="41"/>
      <c r="Q3894" s="41"/>
    </row>
    <row r="3895" spans="16:17" x14ac:dyDescent="0.2">
      <c r="P3895" s="41"/>
      <c r="Q3895" s="41"/>
    </row>
    <row r="3896" spans="16:17" x14ac:dyDescent="0.2">
      <c r="P3896" s="41"/>
      <c r="Q3896" s="41"/>
    </row>
    <row r="3897" spans="16:17" x14ac:dyDescent="0.2">
      <c r="P3897" s="41"/>
      <c r="Q3897" s="41"/>
    </row>
    <row r="3898" spans="16:17" x14ac:dyDescent="0.2">
      <c r="P3898" s="41"/>
      <c r="Q3898" s="41"/>
    </row>
    <row r="3899" spans="16:17" x14ac:dyDescent="0.2">
      <c r="P3899" s="41"/>
      <c r="Q3899" s="41"/>
    </row>
    <row r="3900" spans="16:17" x14ac:dyDescent="0.2">
      <c r="P3900" s="41"/>
      <c r="Q3900" s="41"/>
    </row>
    <row r="3901" spans="16:17" x14ac:dyDescent="0.2">
      <c r="P3901" s="41"/>
      <c r="Q3901" s="41"/>
    </row>
    <row r="3902" spans="16:17" x14ac:dyDescent="0.2">
      <c r="P3902" s="41"/>
      <c r="Q3902" s="41"/>
    </row>
    <row r="3903" spans="16:17" x14ac:dyDescent="0.2">
      <c r="P3903" s="41"/>
      <c r="Q3903" s="41"/>
    </row>
    <row r="3904" spans="16:17" x14ac:dyDescent="0.2">
      <c r="P3904" s="41"/>
      <c r="Q3904" s="41"/>
    </row>
    <row r="3905" spans="16:17" x14ac:dyDescent="0.2">
      <c r="P3905" s="41"/>
      <c r="Q3905" s="41"/>
    </row>
    <row r="3906" spans="16:17" x14ac:dyDescent="0.2">
      <c r="P3906" s="41"/>
      <c r="Q3906" s="41"/>
    </row>
    <row r="3907" spans="16:17" x14ac:dyDescent="0.2">
      <c r="P3907" s="41"/>
      <c r="Q3907" s="41"/>
    </row>
    <row r="3908" spans="16:17" x14ac:dyDescent="0.2">
      <c r="P3908" s="41"/>
      <c r="Q3908" s="41"/>
    </row>
    <row r="3909" spans="16:17" x14ac:dyDescent="0.2">
      <c r="P3909" s="41"/>
      <c r="Q3909" s="41"/>
    </row>
    <row r="3910" spans="16:17" x14ac:dyDescent="0.2">
      <c r="P3910" s="41"/>
      <c r="Q3910" s="41"/>
    </row>
    <row r="3911" spans="16:17" x14ac:dyDescent="0.2">
      <c r="P3911" s="41"/>
      <c r="Q3911" s="41"/>
    </row>
    <row r="3912" spans="16:17" x14ac:dyDescent="0.2">
      <c r="P3912" s="41"/>
      <c r="Q3912" s="41"/>
    </row>
    <row r="3913" spans="16:17" x14ac:dyDescent="0.2">
      <c r="P3913" s="41"/>
      <c r="Q3913" s="41"/>
    </row>
    <row r="3914" spans="16:17" x14ac:dyDescent="0.2">
      <c r="P3914" s="41"/>
      <c r="Q3914" s="41"/>
    </row>
    <row r="3915" spans="16:17" x14ac:dyDescent="0.2">
      <c r="P3915" s="41"/>
      <c r="Q3915" s="41"/>
    </row>
    <row r="3916" spans="16:17" x14ac:dyDescent="0.2">
      <c r="P3916" s="41"/>
      <c r="Q3916" s="41"/>
    </row>
    <row r="3917" spans="16:17" x14ac:dyDescent="0.2">
      <c r="P3917" s="41"/>
      <c r="Q3917" s="41"/>
    </row>
    <row r="3918" spans="16:17" x14ac:dyDescent="0.2">
      <c r="P3918" s="41"/>
      <c r="Q3918" s="41"/>
    </row>
    <row r="3919" spans="16:17" x14ac:dyDescent="0.2">
      <c r="P3919" s="41"/>
      <c r="Q3919" s="41"/>
    </row>
    <row r="3920" spans="16:17" x14ac:dyDescent="0.2">
      <c r="P3920" s="41"/>
      <c r="Q3920" s="41"/>
    </row>
    <row r="3921" spans="16:17" x14ac:dyDescent="0.2">
      <c r="P3921" s="41"/>
      <c r="Q3921" s="41"/>
    </row>
    <row r="3922" spans="16:17" x14ac:dyDescent="0.2">
      <c r="P3922" s="41"/>
      <c r="Q3922" s="41"/>
    </row>
    <row r="3923" spans="16:17" x14ac:dyDescent="0.2">
      <c r="P3923" s="41"/>
      <c r="Q3923" s="41"/>
    </row>
    <row r="3924" spans="16:17" x14ac:dyDescent="0.2">
      <c r="P3924" s="41"/>
      <c r="Q3924" s="41"/>
    </row>
    <row r="3925" spans="16:17" x14ac:dyDescent="0.2">
      <c r="P3925" s="41"/>
      <c r="Q3925" s="41"/>
    </row>
    <row r="3926" spans="16:17" x14ac:dyDescent="0.2">
      <c r="P3926" s="41"/>
      <c r="Q3926" s="41"/>
    </row>
    <row r="3927" spans="16:17" x14ac:dyDescent="0.2">
      <c r="P3927" s="41"/>
      <c r="Q3927" s="41"/>
    </row>
    <row r="3928" spans="16:17" x14ac:dyDescent="0.2">
      <c r="P3928" s="41"/>
      <c r="Q3928" s="41"/>
    </row>
    <row r="3929" spans="16:17" x14ac:dyDescent="0.2">
      <c r="P3929" s="41"/>
      <c r="Q3929" s="41"/>
    </row>
    <row r="3930" spans="16:17" x14ac:dyDescent="0.2">
      <c r="P3930" s="41"/>
      <c r="Q3930" s="41"/>
    </row>
    <row r="3931" spans="16:17" x14ac:dyDescent="0.2">
      <c r="P3931" s="41"/>
      <c r="Q3931" s="41"/>
    </row>
    <row r="3932" spans="16:17" x14ac:dyDescent="0.2">
      <c r="P3932" s="41"/>
      <c r="Q3932" s="41"/>
    </row>
    <row r="3933" spans="16:17" x14ac:dyDescent="0.2">
      <c r="P3933" s="41"/>
      <c r="Q3933" s="41"/>
    </row>
    <row r="3934" spans="16:17" x14ac:dyDescent="0.2">
      <c r="P3934" s="41"/>
      <c r="Q3934" s="41"/>
    </row>
    <row r="3935" spans="16:17" x14ac:dyDescent="0.2">
      <c r="P3935" s="41"/>
      <c r="Q3935" s="41"/>
    </row>
    <row r="3936" spans="16:17" x14ac:dyDescent="0.2">
      <c r="P3936" s="41"/>
      <c r="Q3936" s="41"/>
    </row>
    <row r="3937" spans="16:17" x14ac:dyDescent="0.2">
      <c r="P3937" s="41"/>
      <c r="Q3937" s="41"/>
    </row>
    <row r="3938" spans="16:17" x14ac:dyDescent="0.2">
      <c r="P3938" s="41"/>
      <c r="Q3938" s="41"/>
    </row>
    <row r="3939" spans="16:17" x14ac:dyDescent="0.2">
      <c r="P3939" s="41"/>
      <c r="Q3939" s="41"/>
    </row>
    <row r="3940" spans="16:17" x14ac:dyDescent="0.2">
      <c r="P3940" s="41"/>
      <c r="Q3940" s="41"/>
    </row>
    <row r="3941" spans="16:17" x14ac:dyDescent="0.2">
      <c r="P3941" s="41"/>
      <c r="Q3941" s="41"/>
    </row>
    <row r="3942" spans="16:17" x14ac:dyDescent="0.2">
      <c r="P3942" s="41"/>
      <c r="Q3942" s="41"/>
    </row>
    <row r="3943" spans="16:17" x14ac:dyDescent="0.2">
      <c r="P3943" s="41"/>
      <c r="Q3943" s="41"/>
    </row>
    <row r="3944" spans="16:17" x14ac:dyDescent="0.2">
      <c r="P3944" s="41"/>
      <c r="Q3944" s="41"/>
    </row>
    <row r="3945" spans="16:17" x14ac:dyDescent="0.2">
      <c r="P3945" s="41"/>
      <c r="Q3945" s="41"/>
    </row>
    <row r="3946" spans="16:17" x14ac:dyDescent="0.2">
      <c r="P3946" s="41"/>
      <c r="Q3946" s="41"/>
    </row>
    <row r="3947" spans="16:17" x14ac:dyDescent="0.2">
      <c r="P3947" s="41"/>
      <c r="Q3947" s="41"/>
    </row>
    <row r="3948" spans="16:17" x14ac:dyDescent="0.2">
      <c r="P3948" s="41"/>
      <c r="Q3948" s="41"/>
    </row>
    <row r="3949" spans="16:17" x14ac:dyDescent="0.2">
      <c r="P3949" s="41"/>
      <c r="Q3949" s="41"/>
    </row>
    <row r="3950" spans="16:17" x14ac:dyDescent="0.2">
      <c r="P3950" s="41"/>
      <c r="Q3950" s="41"/>
    </row>
    <row r="3951" spans="16:17" x14ac:dyDescent="0.2">
      <c r="P3951" s="41"/>
      <c r="Q3951" s="41"/>
    </row>
    <row r="3952" spans="16:17" x14ac:dyDescent="0.2">
      <c r="P3952" s="41"/>
      <c r="Q3952" s="41"/>
    </row>
    <row r="3953" spans="16:17" x14ac:dyDescent="0.2">
      <c r="P3953" s="41"/>
      <c r="Q3953" s="41"/>
    </row>
    <row r="3954" spans="16:17" x14ac:dyDescent="0.2">
      <c r="P3954" s="41"/>
      <c r="Q3954" s="41"/>
    </row>
    <row r="3955" spans="16:17" x14ac:dyDescent="0.2">
      <c r="P3955" s="41"/>
      <c r="Q3955" s="41"/>
    </row>
    <row r="3956" spans="16:17" x14ac:dyDescent="0.2">
      <c r="P3956" s="41"/>
      <c r="Q3956" s="41"/>
    </row>
    <row r="3957" spans="16:17" x14ac:dyDescent="0.2">
      <c r="P3957" s="41"/>
      <c r="Q3957" s="41"/>
    </row>
    <row r="3958" spans="16:17" x14ac:dyDescent="0.2">
      <c r="P3958" s="41"/>
      <c r="Q3958" s="41"/>
    </row>
    <row r="3959" spans="16:17" x14ac:dyDescent="0.2">
      <c r="P3959" s="41"/>
      <c r="Q3959" s="41"/>
    </row>
    <row r="3960" spans="16:17" x14ac:dyDescent="0.2">
      <c r="P3960" s="41"/>
      <c r="Q3960" s="41"/>
    </row>
    <row r="3961" spans="16:17" x14ac:dyDescent="0.2">
      <c r="P3961" s="41"/>
      <c r="Q3961" s="41"/>
    </row>
    <row r="3962" spans="16:17" x14ac:dyDescent="0.2">
      <c r="P3962" s="41"/>
      <c r="Q3962" s="41"/>
    </row>
    <row r="3963" spans="16:17" x14ac:dyDescent="0.2">
      <c r="P3963" s="41"/>
      <c r="Q3963" s="41"/>
    </row>
    <row r="3964" spans="16:17" x14ac:dyDescent="0.2">
      <c r="P3964" s="41"/>
      <c r="Q3964" s="41"/>
    </row>
    <row r="3965" spans="16:17" x14ac:dyDescent="0.2">
      <c r="P3965" s="41"/>
      <c r="Q3965" s="41"/>
    </row>
    <row r="3966" spans="16:17" x14ac:dyDescent="0.2">
      <c r="P3966" s="41"/>
      <c r="Q3966" s="41"/>
    </row>
    <row r="3967" spans="16:17" x14ac:dyDescent="0.2">
      <c r="P3967" s="41"/>
      <c r="Q3967" s="41"/>
    </row>
    <row r="3968" spans="16:17" x14ac:dyDescent="0.2">
      <c r="P3968" s="41"/>
      <c r="Q3968" s="41"/>
    </row>
    <row r="3969" spans="16:17" x14ac:dyDescent="0.2">
      <c r="P3969" s="41"/>
      <c r="Q3969" s="41"/>
    </row>
    <row r="3970" spans="16:17" x14ac:dyDescent="0.2">
      <c r="P3970" s="41"/>
      <c r="Q3970" s="41"/>
    </row>
    <row r="3971" spans="16:17" x14ac:dyDescent="0.2">
      <c r="P3971" s="41"/>
      <c r="Q3971" s="41"/>
    </row>
    <row r="3972" spans="16:17" x14ac:dyDescent="0.2">
      <c r="P3972" s="41"/>
      <c r="Q3972" s="41"/>
    </row>
    <row r="3973" spans="16:17" x14ac:dyDescent="0.2">
      <c r="P3973" s="41"/>
      <c r="Q3973" s="41"/>
    </row>
    <row r="3974" spans="16:17" x14ac:dyDescent="0.2">
      <c r="P3974" s="41"/>
      <c r="Q3974" s="41"/>
    </row>
    <row r="3975" spans="16:17" x14ac:dyDescent="0.2">
      <c r="P3975" s="41"/>
      <c r="Q3975" s="41"/>
    </row>
    <row r="3976" spans="16:17" x14ac:dyDescent="0.2">
      <c r="P3976" s="41"/>
      <c r="Q3976" s="41"/>
    </row>
    <row r="3977" spans="16:17" x14ac:dyDescent="0.2">
      <c r="P3977" s="41"/>
      <c r="Q3977" s="41"/>
    </row>
    <row r="3978" spans="16:17" x14ac:dyDescent="0.2">
      <c r="P3978" s="41"/>
      <c r="Q3978" s="41"/>
    </row>
    <row r="3979" spans="16:17" x14ac:dyDescent="0.2">
      <c r="P3979" s="41"/>
      <c r="Q3979" s="41"/>
    </row>
    <row r="3980" spans="16:17" x14ac:dyDescent="0.2">
      <c r="P3980" s="41"/>
      <c r="Q3980" s="41"/>
    </row>
    <row r="3981" spans="16:17" x14ac:dyDescent="0.2">
      <c r="P3981" s="41"/>
      <c r="Q3981" s="41"/>
    </row>
    <row r="3982" spans="16:17" x14ac:dyDescent="0.2">
      <c r="P3982" s="41"/>
      <c r="Q3982" s="41"/>
    </row>
    <row r="3983" spans="16:17" x14ac:dyDescent="0.2">
      <c r="P3983" s="41"/>
      <c r="Q3983" s="41"/>
    </row>
    <row r="3984" spans="16:17" x14ac:dyDescent="0.2">
      <c r="P3984" s="41"/>
      <c r="Q3984" s="41"/>
    </row>
    <row r="3985" spans="16:17" x14ac:dyDescent="0.2">
      <c r="P3985" s="41"/>
      <c r="Q3985" s="41"/>
    </row>
    <row r="3986" spans="16:17" x14ac:dyDescent="0.2">
      <c r="P3986" s="41"/>
      <c r="Q3986" s="41"/>
    </row>
    <row r="3987" spans="16:17" x14ac:dyDescent="0.2">
      <c r="P3987" s="41"/>
      <c r="Q3987" s="41"/>
    </row>
    <row r="3988" spans="16:17" x14ac:dyDescent="0.2">
      <c r="P3988" s="41"/>
      <c r="Q3988" s="41"/>
    </row>
    <row r="3989" spans="16:17" x14ac:dyDescent="0.2">
      <c r="P3989" s="41"/>
      <c r="Q3989" s="41"/>
    </row>
    <row r="3990" spans="16:17" x14ac:dyDescent="0.2">
      <c r="P3990" s="41"/>
      <c r="Q3990" s="41"/>
    </row>
    <row r="3991" spans="16:17" x14ac:dyDescent="0.2">
      <c r="P3991" s="41"/>
      <c r="Q3991" s="41"/>
    </row>
    <row r="3992" spans="16:17" x14ac:dyDescent="0.2">
      <c r="P3992" s="41"/>
      <c r="Q3992" s="41"/>
    </row>
    <row r="3993" spans="16:17" x14ac:dyDescent="0.2">
      <c r="P3993" s="41"/>
      <c r="Q3993" s="41"/>
    </row>
    <row r="3994" spans="16:17" x14ac:dyDescent="0.2">
      <c r="P3994" s="41"/>
      <c r="Q3994" s="41"/>
    </row>
    <row r="3995" spans="16:17" x14ac:dyDescent="0.2">
      <c r="P3995" s="41"/>
      <c r="Q3995" s="41"/>
    </row>
    <row r="3996" spans="16:17" x14ac:dyDescent="0.2">
      <c r="P3996" s="41"/>
      <c r="Q3996" s="41"/>
    </row>
    <row r="3997" spans="16:17" x14ac:dyDescent="0.2">
      <c r="P3997" s="41"/>
      <c r="Q3997" s="41"/>
    </row>
    <row r="3998" spans="16:17" x14ac:dyDescent="0.2">
      <c r="P3998" s="41"/>
      <c r="Q3998" s="41"/>
    </row>
    <row r="3999" spans="16:17" x14ac:dyDescent="0.2">
      <c r="P3999" s="41"/>
      <c r="Q3999" s="41"/>
    </row>
    <row r="4000" spans="16:17" x14ac:dyDescent="0.2">
      <c r="P4000" s="41"/>
      <c r="Q4000" s="41"/>
    </row>
    <row r="4001" spans="16:17" x14ac:dyDescent="0.2">
      <c r="P4001" s="41"/>
      <c r="Q4001" s="41"/>
    </row>
    <row r="4002" spans="16:17" x14ac:dyDescent="0.2">
      <c r="P4002" s="41"/>
      <c r="Q4002" s="41"/>
    </row>
    <row r="4003" spans="16:17" x14ac:dyDescent="0.2">
      <c r="P4003" s="41"/>
      <c r="Q4003" s="41"/>
    </row>
    <row r="4004" spans="16:17" x14ac:dyDescent="0.2">
      <c r="P4004" s="41"/>
      <c r="Q4004" s="41"/>
    </row>
    <row r="4005" spans="16:17" x14ac:dyDescent="0.2">
      <c r="P4005" s="41"/>
      <c r="Q4005" s="41"/>
    </row>
    <row r="4006" spans="16:17" x14ac:dyDescent="0.2">
      <c r="P4006" s="41"/>
      <c r="Q4006" s="41"/>
    </row>
    <row r="4007" spans="16:17" x14ac:dyDescent="0.2">
      <c r="P4007" s="41"/>
      <c r="Q4007" s="41"/>
    </row>
    <row r="4008" spans="16:17" x14ac:dyDescent="0.2">
      <c r="P4008" s="41"/>
      <c r="Q4008" s="41"/>
    </row>
    <row r="4009" spans="16:17" x14ac:dyDescent="0.2">
      <c r="P4009" s="41"/>
      <c r="Q4009" s="41"/>
    </row>
    <row r="4010" spans="16:17" x14ac:dyDescent="0.2">
      <c r="P4010" s="41"/>
      <c r="Q4010" s="41"/>
    </row>
    <row r="4011" spans="16:17" x14ac:dyDescent="0.2">
      <c r="P4011" s="41"/>
      <c r="Q4011" s="41"/>
    </row>
    <row r="4012" spans="16:17" x14ac:dyDescent="0.2">
      <c r="P4012" s="41"/>
      <c r="Q4012" s="41"/>
    </row>
    <row r="4013" spans="16:17" x14ac:dyDescent="0.2">
      <c r="P4013" s="41"/>
      <c r="Q4013" s="41"/>
    </row>
    <row r="4014" spans="16:17" x14ac:dyDescent="0.2">
      <c r="P4014" s="41"/>
      <c r="Q4014" s="41"/>
    </row>
    <row r="4015" spans="16:17" x14ac:dyDescent="0.2">
      <c r="P4015" s="41"/>
      <c r="Q4015" s="41"/>
    </row>
    <row r="4016" spans="16:17" x14ac:dyDescent="0.2">
      <c r="P4016" s="41"/>
      <c r="Q4016" s="41"/>
    </row>
    <row r="4017" spans="16:17" x14ac:dyDescent="0.2">
      <c r="P4017" s="41"/>
      <c r="Q4017" s="41"/>
    </row>
    <row r="4018" spans="16:17" x14ac:dyDescent="0.2">
      <c r="P4018" s="41"/>
      <c r="Q4018" s="41"/>
    </row>
    <row r="4019" spans="16:17" x14ac:dyDescent="0.2">
      <c r="P4019" s="41"/>
      <c r="Q4019" s="41"/>
    </row>
    <row r="4020" spans="16:17" x14ac:dyDescent="0.2">
      <c r="P4020" s="41"/>
      <c r="Q4020" s="41"/>
    </row>
    <row r="4021" spans="16:17" x14ac:dyDescent="0.2">
      <c r="P4021" s="41"/>
      <c r="Q4021" s="41"/>
    </row>
    <row r="4022" spans="16:17" x14ac:dyDescent="0.2">
      <c r="P4022" s="41"/>
      <c r="Q4022" s="41"/>
    </row>
    <row r="4023" spans="16:17" x14ac:dyDescent="0.2">
      <c r="P4023" s="41"/>
      <c r="Q4023" s="41"/>
    </row>
    <row r="4024" spans="16:17" x14ac:dyDescent="0.2">
      <c r="P4024" s="41"/>
      <c r="Q4024" s="41"/>
    </row>
    <row r="4025" spans="16:17" x14ac:dyDescent="0.2">
      <c r="P4025" s="41"/>
      <c r="Q4025" s="41"/>
    </row>
    <row r="4026" spans="16:17" x14ac:dyDescent="0.2">
      <c r="P4026" s="41"/>
      <c r="Q4026" s="41"/>
    </row>
    <row r="4027" spans="16:17" x14ac:dyDescent="0.2">
      <c r="P4027" s="41"/>
      <c r="Q4027" s="41"/>
    </row>
    <row r="4028" spans="16:17" x14ac:dyDescent="0.2">
      <c r="P4028" s="41"/>
      <c r="Q4028" s="41"/>
    </row>
    <row r="4029" spans="16:17" x14ac:dyDescent="0.2">
      <c r="P4029" s="41"/>
      <c r="Q4029" s="41"/>
    </row>
    <row r="4030" spans="16:17" x14ac:dyDescent="0.2">
      <c r="P4030" s="41"/>
      <c r="Q4030" s="41"/>
    </row>
    <row r="4031" spans="16:17" x14ac:dyDescent="0.2">
      <c r="P4031" s="41"/>
      <c r="Q4031" s="41"/>
    </row>
    <row r="4032" spans="16:17" x14ac:dyDescent="0.2">
      <c r="P4032" s="41"/>
      <c r="Q4032" s="41"/>
    </row>
    <row r="4033" spans="16:17" x14ac:dyDescent="0.2">
      <c r="P4033" s="41"/>
      <c r="Q4033" s="41"/>
    </row>
    <row r="4034" spans="16:17" x14ac:dyDescent="0.2">
      <c r="P4034" s="41"/>
      <c r="Q4034" s="41"/>
    </row>
    <row r="4035" spans="16:17" x14ac:dyDescent="0.2">
      <c r="P4035" s="41"/>
      <c r="Q4035" s="41"/>
    </row>
    <row r="4036" spans="16:17" x14ac:dyDescent="0.2">
      <c r="P4036" s="41"/>
      <c r="Q4036" s="41"/>
    </row>
    <row r="4037" spans="16:17" x14ac:dyDescent="0.2">
      <c r="P4037" s="41"/>
      <c r="Q4037" s="41"/>
    </row>
    <row r="4038" spans="16:17" x14ac:dyDescent="0.2">
      <c r="P4038" s="41"/>
      <c r="Q4038" s="41"/>
    </row>
    <row r="4039" spans="16:17" x14ac:dyDescent="0.2">
      <c r="P4039" s="41"/>
      <c r="Q4039" s="41"/>
    </row>
    <row r="4040" spans="16:17" x14ac:dyDescent="0.2">
      <c r="P4040" s="41"/>
      <c r="Q4040" s="41"/>
    </row>
    <row r="4041" spans="16:17" x14ac:dyDescent="0.2">
      <c r="P4041" s="41"/>
      <c r="Q4041" s="41"/>
    </row>
    <row r="4042" spans="16:17" x14ac:dyDescent="0.2">
      <c r="P4042" s="41"/>
      <c r="Q4042" s="41"/>
    </row>
    <row r="4043" spans="16:17" x14ac:dyDescent="0.2">
      <c r="P4043" s="41"/>
      <c r="Q4043" s="41"/>
    </row>
    <row r="4044" spans="16:17" x14ac:dyDescent="0.2">
      <c r="P4044" s="41"/>
      <c r="Q4044" s="41"/>
    </row>
    <row r="4045" spans="16:17" x14ac:dyDescent="0.2">
      <c r="P4045" s="41"/>
      <c r="Q4045" s="41"/>
    </row>
    <row r="4046" spans="16:17" x14ac:dyDescent="0.2">
      <c r="P4046" s="41"/>
      <c r="Q4046" s="41"/>
    </row>
    <row r="4047" spans="16:17" x14ac:dyDescent="0.2">
      <c r="P4047" s="41"/>
      <c r="Q4047" s="41"/>
    </row>
    <row r="4048" spans="16:17" x14ac:dyDescent="0.2">
      <c r="P4048" s="41"/>
      <c r="Q4048" s="41"/>
    </row>
    <row r="4049" spans="16:17" x14ac:dyDescent="0.2">
      <c r="P4049" s="41"/>
      <c r="Q4049" s="41"/>
    </row>
    <row r="4050" spans="16:17" x14ac:dyDescent="0.2">
      <c r="P4050" s="41"/>
      <c r="Q4050" s="41"/>
    </row>
    <row r="4051" spans="16:17" x14ac:dyDescent="0.2">
      <c r="P4051" s="41"/>
      <c r="Q4051" s="41"/>
    </row>
    <row r="4052" spans="16:17" x14ac:dyDescent="0.2">
      <c r="P4052" s="41"/>
      <c r="Q4052" s="41"/>
    </row>
    <row r="4053" spans="16:17" x14ac:dyDescent="0.2">
      <c r="P4053" s="41"/>
      <c r="Q4053" s="41"/>
    </row>
    <row r="4054" spans="16:17" x14ac:dyDescent="0.2">
      <c r="P4054" s="41"/>
      <c r="Q4054" s="41"/>
    </row>
    <row r="4055" spans="16:17" x14ac:dyDescent="0.2">
      <c r="P4055" s="41"/>
      <c r="Q4055" s="41"/>
    </row>
    <row r="4056" spans="16:17" x14ac:dyDescent="0.2">
      <c r="P4056" s="41"/>
      <c r="Q4056" s="41"/>
    </row>
    <row r="4057" spans="16:17" x14ac:dyDescent="0.2">
      <c r="P4057" s="41"/>
      <c r="Q4057" s="41"/>
    </row>
    <row r="4058" spans="16:17" x14ac:dyDescent="0.2">
      <c r="P4058" s="41"/>
      <c r="Q4058" s="41"/>
    </row>
    <row r="4059" spans="16:17" x14ac:dyDescent="0.2">
      <c r="P4059" s="41"/>
      <c r="Q4059" s="41"/>
    </row>
    <row r="4060" spans="16:17" x14ac:dyDescent="0.2">
      <c r="P4060" s="41"/>
      <c r="Q4060" s="41"/>
    </row>
    <row r="4061" spans="16:17" x14ac:dyDescent="0.2">
      <c r="P4061" s="41"/>
      <c r="Q4061" s="41"/>
    </row>
    <row r="4062" spans="16:17" x14ac:dyDescent="0.2">
      <c r="P4062" s="41"/>
      <c r="Q4062" s="41"/>
    </row>
    <row r="4063" spans="16:17" x14ac:dyDescent="0.2">
      <c r="P4063" s="41"/>
      <c r="Q4063" s="41"/>
    </row>
    <row r="4064" spans="16:17" x14ac:dyDescent="0.2">
      <c r="P4064" s="41"/>
      <c r="Q4064" s="41"/>
    </row>
    <row r="4065" spans="16:17" x14ac:dyDescent="0.2">
      <c r="P4065" s="41"/>
      <c r="Q4065" s="41"/>
    </row>
    <row r="4066" spans="16:17" x14ac:dyDescent="0.2">
      <c r="P4066" s="41"/>
      <c r="Q4066" s="41"/>
    </row>
    <row r="4067" spans="16:17" x14ac:dyDescent="0.2">
      <c r="P4067" s="41"/>
      <c r="Q4067" s="41"/>
    </row>
    <row r="4068" spans="16:17" x14ac:dyDescent="0.2">
      <c r="P4068" s="41"/>
      <c r="Q4068" s="41"/>
    </row>
    <row r="4069" spans="16:17" x14ac:dyDescent="0.2">
      <c r="P4069" s="41"/>
      <c r="Q4069" s="41"/>
    </row>
    <row r="4070" spans="16:17" x14ac:dyDescent="0.2">
      <c r="P4070" s="41"/>
      <c r="Q4070" s="41"/>
    </row>
    <row r="4071" spans="16:17" x14ac:dyDescent="0.2">
      <c r="P4071" s="41"/>
      <c r="Q4071" s="41"/>
    </row>
    <row r="4072" spans="16:17" x14ac:dyDescent="0.2">
      <c r="P4072" s="41"/>
      <c r="Q4072" s="41"/>
    </row>
    <row r="4073" spans="16:17" x14ac:dyDescent="0.2">
      <c r="P4073" s="41"/>
      <c r="Q4073" s="41"/>
    </row>
    <row r="4074" spans="16:17" x14ac:dyDescent="0.2">
      <c r="P4074" s="41"/>
      <c r="Q4074" s="41"/>
    </row>
    <row r="4075" spans="16:17" x14ac:dyDescent="0.2">
      <c r="P4075" s="41"/>
      <c r="Q4075" s="41"/>
    </row>
    <row r="4076" spans="16:17" x14ac:dyDescent="0.2">
      <c r="P4076" s="41"/>
      <c r="Q4076" s="41"/>
    </row>
    <row r="4077" spans="16:17" x14ac:dyDescent="0.2">
      <c r="P4077" s="41"/>
      <c r="Q4077" s="41"/>
    </row>
    <row r="4078" spans="16:17" x14ac:dyDescent="0.2">
      <c r="P4078" s="41"/>
      <c r="Q4078" s="41"/>
    </row>
    <row r="4079" spans="16:17" x14ac:dyDescent="0.2">
      <c r="P4079" s="41"/>
      <c r="Q4079" s="41"/>
    </row>
    <row r="4080" spans="16:17" x14ac:dyDescent="0.2">
      <c r="P4080" s="41"/>
      <c r="Q4080" s="41"/>
    </row>
    <row r="4081" spans="16:17" x14ac:dyDescent="0.2">
      <c r="P4081" s="41"/>
      <c r="Q4081" s="41"/>
    </row>
    <row r="4082" spans="16:17" x14ac:dyDescent="0.2">
      <c r="P4082" s="41"/>
      <c r="Q4082" s="41"/>
    </row>
    <row r="4083" spans="16:17" x14ac:dyDescent="0.2">
      <c r="P4083" s="41"/>
      <c r="Q4083" s="41"/>
    </row>
    <row r="4084" spans="16:17" x14ac:dyDescent="0.2">
      <c r="P4084" s="41"/>
      <c r="Q4084" s="41"/>
    </row>
    <row r="4085" spans="16:17" x14ac:dyDescent="0.2">
      <c r="P4085" s="41"/>
      <c r="Q4085" s="41"/>
    </row>
    <row r="4086" spans="16:17" x14ac:dyDescent="0.2">
      <c r="P4086" s="41"/>
      <c r="Q4086" s="41"/>
    </row>
    <row r="4087" spans="16:17" x14ac:dyDescent="0.2">
      <c r="P4087" s="41"/>
      <c r="Q4087" s="41"/>
    </row>
    <row r="4088" spans="16:17" x14ac:dyDescent="0.2">
      <c r="P4088" s="41"/>
      <c r="Q4088" s="41"/>
    </row>
    <row r="4089" spans="16:17" x14ac:dyDescent="0.2">
      <c r="P4089" s="41"/>
      <c r="Q4089" s="41"/>
    </row>
    <row r="4090" spans="16:17" x14ac:dyDescent="0.2">
      <c r="P4090" s="41"/>
      <c r="Q4090" s="41"/>
    </row>
    <row r="4091" spans="16:17" x14ac:dyDescent="0.2">
      <c r="P4091" s="41"/>
      <c r="Q4091" s="41"/>
    </row>
    <row r="4092" spans="16:17" x14ac:dyDescent="0.2">
      <c r="P4092" s="41"/>
      <c r="Q4092" s="41"/>
    </row>
    <row r="4093" spans="16:17" x14ac:dyDescent="0.2">
      <c r="P4093" s="41"/>
      <c r="Q4093" s="41"/>
    </row>
    <row r="4094" spans="16:17" x14ac:dyDescent="0.2">
      <c r="P4094" s="41"/>
      <c r="Q4094" s="41"/>
    </row>
    <row r="4095" spans="16:17" x14ac:dyDescent="0.2">
      <c r="P4095" s="41"/>
      <c r="Q4095" s="41"/>
    </row>
    <row r="4096" spans="16:17" x14ac:dyDescent="0.2">
      <c r="P4096" s="41"/>
      <c r="Q4096" s="41"/>
    </row>
    <row r="4097" spans="16:17" x14ac:dyDescent="0.2">
      <c r="P4097" s="41"/>
      <c r="Q4097" s="41"/>
    </row>
    <row r="4098" spans="16:17" x14ac:dyDescent="0.2">
      <c r="P4098" s="41"/>
      <c r="Q4098" s="41"/>
    </row>
    <row r="4099" spans="16:17" x14ac:dyDescent="0.2">
      <c r="P4099" s="41"/>
      <c r="Q4099" s="41"/>
    </row>
    <row r="4100" spans="16:17" x14ac:dyDescent="0.2">
      <c r="P4100" s="41"/>
      <c r="Q4100" s="41"/>
    </row>
    <row r="4101" spans="16:17" x14ac:dyDescent="0.2">
      <c r="P4101" s="41"/>
      <c r="Q4101" s="41"/>
    </row>
    <row r="4102" spans="16:17" x14ac:dyDescent="0.2">
      <c r="P4102" s="41"/>
      <c r="Q4102" s="41"/>
    </row>
    <row r="4103" spans="16:17" x14ac:dyDescent="0.2">
      <c r="P4103" s="41"/>
      <c r="Q4103" s="41"/>
    </row>
    <row r="4104" spans="16:17" x14ac:dyDescent="0.2">
      <c r="P4104" s="41"/>
      <c r="Q4104" s="41"/>
    </row>
    <row r="4105" spans="16:17" x14ac:dyDescent="0.2">
      <c r="P4105" s="41"/>
      <c r="Q4105" s="41"/>
    </row>
    <row r="4106" spans="16:17" x14ac:dyDescent="0.2">
      <c r="P4106" s="41"/>
      <c r="Q4106" s="41"/>
    </row>
    <row r="4107" spans="16:17" x14ac:dyDescent="0.2">
      <c r="P4107" s="41"/>
      <c r="Q4107" s="41"/>
    </row>
    <row r="4108" spans="16:17" x14ac:dyDescent="0.2">
      <c r="P4108" s="41"/>
      <c r="Q4108" s="41"/>
    </row>
    <row r="4109" spans="16:17" x14ac:dyDescent="0.2">
      <c r="P4109" s="41"/>
      <c r="Q4109" s="41"/>
    </row>
    <row r="4110" spans="16:17" x14ac:dyDescent="0.2">
      <c r="P4110" s="41"/>
      <c r="Q4110" s="41"/>
    </row>
    <row r="4111" spans="16:17" x14ac:dyDescent="0.2">
      <c r="P4111" s="41"/>
      <c r="Q4111" s="41"/>
    </row>
    <row r="4112" spans="16:17" x14ac:dyDescent="0.2">
      <c r="P4112" s="41"/>
      <c r="Q4112" s="41"/>
    </row>
    <row r="4113" spans="16:17" x14ac:dyDescent="0.2">
      <c r="P4113" s="41"/>
      <c r="Q4113" s="41"/>
    </row>
    <row r="4114" spans="16:17" x14ac:dyDescent="0.2">
      <c r="P4114" s="41"/>
      <c r="Q4114" s="41"/>
    </row>
    <row r="4115" spans="16:17" x14ac:dyDescent="0.2">
      <c r="P4115" s="41"/>
      <c r="Q4115" s="41"/>
    </row>
    <row r="4116" spans="16:17" x14ac:dyDescent="0.2">
      <c r="P4116" s="41"/>
      <c r="Q4116" s="41"/>
    </row>
    <row r="4117" spans="16:17" x14ac:dyDescent="0.2">
      <c r="P4117" s="41"/>
      <c r="Q4117" s="41"/>
    </row>
    <row r="4118" spans="16:17" x14ac:dyDescent="0.2">
      <c r="P4118" s="41"/>
      <c r="Q4118" s="41"/>
    </row>
    <row r="4119" spans="16:17" x14ac:dyDescent="0.2">
      <c r="P4119" s="41"/>
      <c r="Q4119" s="41"/>
    </row>
    <row r="4120" spans="16:17" x14ac:dyDescent="0.2">
      <c r="P4120" s="41"/>
      <c r="Q4120" s="41"/>
    </row>
    <row r="4121" spans="16:17" x14ac:dyDescent="0.2">
      <c r="P4121" s="41"/>
      <c r="Q4121" s="41"/>
    </row>
    <row r="4122" spans="16:17" x14ac:dyDescent="0.2">
      <c r="P4122" s="41"/>
      <c r="Q4122" s="41"/>
    </row>
    <row r="4123" spans="16:17" x14ac:dyDescent="0.2">
      <c r="P4123" s="41"/>
      <c r="Q4123" s="41"/>
    </row>
    <row r="4124" spans="16:17" x14ac:dyDescent="0.2">
      <c r="P4124" s="41"/>
      <c r="Q4124" s="41"/>
    </row>
    <row r="4125" spans="16:17" x14ac:dyDescent="0.2">
      <c r="P4125" s="41"/>
      <c r="Q4125" s="41"/>
    </row>
    <row r="4126" spans="16:17" x14ac:dyDescent="0.2">
      <c r="P4126" s="41"/>
      <c r="Q4126" s="41"/>
    </row>
    <row r="4127" spans="16:17" x14ac:dyDescent="0.2">
      <c r="P4127" s="41"/>
      <c r="Q4127" s="41"/>
    </row>
    <row r="4128" spans="16:17" x14ac:dyDescent="0.2">
      <c r="P4128" s="41"/>
      <c r="Q4128" s="41"/>
    </row>
    <row r="4129" spans="16:17" x14ac:dyDescent="0.2">
      <c r="P4129" s="41"/>
      <c r="Q4129" s="41"/>
    </row>
    <row r="4130" spans="16:17" x14ac:dyDescent="0.2">
      <c r="P4130" s="41"/>
      <c r="Q4130" s="41"/>
    </row>
    <row r="4131" spans="16:17" x14ac:dyDescent="0.2">
      <c r="P4131" s="41"/>
      <c r="Q4131" s="41"/>
    </row>
    <row r="4132" spans="16:17" x14ac:dyDescent="0.2">
      <c r="P4132" s="41"/>
      <c r="Q4132" s="41"/>
    </row>
    <row r="4133" spans="16:17" x14ac:dyDescent="0.2">
      <c r="P4133" s="41"/>
      <c r="Q4133" s="41"/>
    </row>
    <row r="4134" spans="16:17" x14ac:dyDescent="0.2">
      <c r="P4134" s="41"/>
      <c r="Q4134" s="41"/>
    </row>
    <row r="4135" spans="16:17" x14ac:dyDescent="0.2">
      <c r="P4135" s="41"/>
      <c r="Q4135" s="41"/>
    </row>
    <row r="4136" spans="16:17" x14ac:dyDescent="0.2">
      <c r="P4136" s="41"/>
      <c r="Q4136" s="41"/>
    </row>
    <row r="4137" spans="16:17" x14ac:dyDescent="0.2">
      <c r="P4137" s="41"/>
      <c r="Q4137" s="41"/>
    </row>
    <row r="4138" spans="16:17" x14ac:dyDescent="0.2">
      <c r="P4138" s="41"/>
      <c r="Q4138" s="41"/>
    </row>
    <row r="4139" spans="16:17" x14ac:dyDescent="0.2">
      <c r="P4139" s="41"/>
      <c r="Q4139" s="41"/>
    </row>
    <row r="4140" spans="16:17" x14ac:dyDescent="0.2">
      <c r="P4140" s="41"/>
      <c r="Q4140" s="41"/>
    </row>
    <row r="4141" spans="16:17" x14ac:dyDescent="0.2">
      <c r="P4141" s="41"/>
      <c r="Q4141" s="41"/>
    </row>
    <row r="4142" spans="16:17" x14ac:dyDescent="0.2">
      <c r="P4142" s="41"/>
      <c r="Q4142" s="41"/>
    </row>
    <row r="4143" spans="16:17" x14ac:dyDescent="0.2">
      <c r="P4143" s="41"/>
      <c r="Q4143" s="41"/>
    </row>
    <row r="4144" spans="16:17" x14ac:dyDescent="0.2">
      <c r="P4144" s="41"/>
      <c r="Q4144" s="41"/>
    </row>
    <row r="4145" spans="16:17" x14ac:dyDescent="0.2">
      <c r="P4145" s="41"/>
      <c r="Q4145" s="41"/>
    </row>
    <row r="4146" spans="16:17" x14ac:dyDescent="0.2">
      <c r="P4146" s="41"/>
      <c r="Q4146" s="41"/>
    </row>
    <row r="4147" spans="16:17" x14ac:dyDescent="0.2">
      <c r="P4147" s="41"/>
      <c r="Q4147" s="41"/>
    </row>
    <row r="4148" spans="16:17" x14ac:dyDescent="0.2">
      <c r="P4148" s="41"/>
      <c r="Q4148" s="41"/>
    </row>
    <row r="4149" spans="16:17" x14ac:dyDescent="0.2">
      <c r="P4149" s="41"/>
      <c r="Q4149" s="41"/>
    </row>
    <row r="4150" spans="16:17" x14ac:dyDescent="0.2">
      <c r="P4150" s="41"/>
      <c r="Q4150" s="41"/>
    </row>
    <row r="4151" spans="16:17" x14ac:dyDescent="0.2">
      <c r="P4151" s="41"/>
      <c r="Q4151" s="41"/>
    </row>
    <row r="4152" spans="16:17" x14ac:dyDescent="0.2">
      <c r="P4152" s="41"/>
      <c r="Q4152" s="41"/>
    </row>
    <row r="4153" spans="16:17" x14ac:dyDescent="0.2">
      <c r="P4153" s="41"/>
      <c r="Q4153" s="41"/>
    </row>
    <row r="4154" spans="16:17" x14ac:dyDescent="0.2">
      <c r="P4154" s="41"/>
      <c r="Q4154" s="41"/>
    </row>
    <row r="4155" spans="16:17" x14ac:dyDescent="0.2">
      <c r="P4155" s="41"/>
      <c r="Q4155" s="41"/>
    </row>
    <row r="4156" spans="16:17" x14ac:dyDescent="0.2">
      <c r="P4156" s="41"/>
      <c r="Q4156" s="41"/>
    </row>
    <row r="4157" spans="16:17" x14ac:dyDescent="0.2">
      <c r="P4157" s="41"/>
      <c r="Q4157" s="41"/>
    </row>
    <row r="4158" spans="16:17" x14ac:dyDescent="0.2">
      <c r="P4158" s="41"/>
      <c r="Q4158" s="41"/>
    </row>
    <row r="4159" spans="16:17" x14ac:dyDescent="0.2">
      <c r="P4159" s="41"/>
      <c r="Q4159" s="41"/>
    </row>
    <row r="4160" spans="16:17" x14ac:dyDescent="0.2">
      <c r="P4160" s="41"/>
      <c r="Q4160" s="41"/>
    </row>
    <row r="4161" spans="16:17" x14ac:dyDescent="0.2">
      <c r="P4161" s="41"/>
      <c r="Q4161" s="41"/>
    </row>
    <row r="4162" spans="16:17" x14ac:dyDescent="0.2">
      <c r="P4162" s="41"/>
      <c r="Q4162" s="41"/>
    </row>
    <row r="4163" spans="16:17" x14ac:dyDescent="0.2">
      <c r="P4163" s="41"/>
      <c r="Q4163" s="41"/>
    </row>
    <row r="4164" spans="16:17" x14ac:dyDescent="0.2">
      <c r="P4164" s="41"/>
      <c r="Q4164" s="41"/>
    </row>
    <row r="4165" spans="16:17" x14ac:dyDescent="0.2">
      <c r="P4165" s="41"/>
      <c r="Q4165" s="41"/>
    </row>
    <row r="4166" spans="16:17" x14ac:dyDescent="0.2">
      <c r="P4166" s="41"/>
      <c r="Q4166" s="41"/>
    </row>
    <row r="4167" spans="16:17" x14ac:dyDescent="0.2">
      <c r="P4167" s="41"/>
      <c r="Q4167" s="41"/>
    </row>
    <row r="4168" spans="16:17" x14ac:dyDescent="0.2">
      <c r="P4168" s="41"/>
      <c r="Q4168" s="41"/>
    </row>
    <row r="4169" spans="16:17" x14ac:dyDescent="0.2">
      <c r="P4169" s="41"/>
      <c r="Q4169" s="41"/>
    </row>
    <row r="4170" spans="16:17" x14ac:dyDescent="0.2">
      <c r="P4170" s="41"/>
      <c r="Q4170" s="41"/>
    </row>
    <row r="4171" spans="16:17" x14ac:dyDescent="0.2">
      <c r="P4171" s="41"/>
      <c r="Q4171" s="41"/>
    </row>
    <row r="4172" spans="16:17" x14ac:dyDescent="0.2">
      <c r="P4172" s="41"/>
      <c r="Q4172" s="41"/>
    </row>
    <row r="4173" spans="16:17" x14ac:dyDescent="0.2">
      <c r="P4173" s="41"/>
      <c r="Q4173" s="41"/>
    </row>
    <row r="4174" spans="16:17" x14ac:dyDescent="0.2">
      <c r="P4174" s="41"/>
      <c r="Q4174" s="41"/>
    </row>
    <row r="4175" spans="16:17" x14ac:dyDescent="0.2">
      <c r="P4175" s="41"/>
      <c r="Q4175" s="41"/>
    </row>
    <row r="4176" spans="16:17" x14ac:dyDescent="0.2">
      <c r="P4176" s="41"/>
      <c r="Q4176" s="41"/>
    </row>
    <row r="4177" spans="16:17" x14ac:dyDescent="0.2">
      <c r="P4177" s="41"/>
      <c r="Q4177" s="41"/>
    </row>
    <row r="4178" spans="16:17" x14ac:dyDescent="0.2">
      <c r="P4178" s="41"/>
      <c r="Q4178" s="41"/>
    </row>
    <row r="4179" spans="16:17" x14ac:dyDescent="0.2">
      <c r="P4179" s="41"/>
      <c r="Q4179" s="41"/>
    </row>
    <row r="4180" spans="16:17" x14ac:dyDescent="0.2">
      <c r="P4180" s="41"/>
      <c r="Q4180" s="41"/>
    </row>
    <row r="4181" spans="16:17" x14ac:dyDescent="0.2">
      <c r="P4181" s="41"/>
      <c r="Q4181" s="41"/>
    </row>
    <row r="4182" spans="16:17" x14ac:dyDescent="0.2">
      <c r="P4182" s="41"/>
      <c r="Q4182" s="41"/>
    </row>
    <row r="4183" spans="16:17" x14ac:dyDescent="0.2">
      <c r="P4183" s="41"/>
      <c r="Q4183" s="41"/>
    </row>
    <row r="4184" spans="16:17" x14ac:dyDescent="0.2">
      <c r="P4184" s="41"/>
      <c r="Q4184" s="41"/>
    </row>
    <row r="4185" spans="16:17" x14ac:dyDescent="0.2">
      <c r="P4185" s="41"/>
      <c r="Q4185" s="41"/>
    </row>
    <row r="4186" spans="16:17" x14ac:dyDescent="0.2">
      <c r="P4186" s="41"/>
      <c r="Q4186" s="41"/>
    </row>
    <row r="4187" spans="16:17" x14ac:dyDescent="0.2">
      <c r="P4187" s="41"/>
      <c r="Q4187" s="41"/>
    </row>
    <row r="4188" spans="16:17" x14ac:dyDescent="0.2">
      <c r="P4188" s="41"/>
      <c r="Q4188" s="41"/>
    </row>
    <row r="4189" spans="16:17" x14ac:dyDescent="0.2">
      <c r="P4189" s="41"/>
      <c r="Q4189" s="41"/>
    </row>
    <row r="4190" spans="16:17" x14ac:dyDescent="0.2">
      <c r="P4190" s="41"/>
      <c r="Q4190" s="41"/>
    </row>
    <row r="4191" spans="16:17" x14ac:dyDescent="0.2">
      <c r="P4191" s="41"/>
      <c r="Q4191" s="41"/>
    </row>
    <row r="4192" spans="16:17" x14ac:dyDescent="0.2">
      <c r="P4192" s="41"/>
      <c r="Q4192" s="41"/>
    </row>
    <row r="4193" spans="16:17" x14ac:dyDescent="0.2">
      <c r="P4193" s="41"/>
      <c r="Q4193" s="41"/>
    </row>
    <row r="4194" spans="16:17" x14ac:dyDescent="0.2">
      <c r="P4194" s="41"/>
      <c r="Q4194" s="41"/>
    </row>
    <row r="4195" spans="16:17" x14ac:dyDescent="0.2">
      <c r="P4195" s="41"/>
      <c r="Q4195" s="41"/>
    </row>
    <row r="4196" spans="16:17" x14ac:dyDescent="0.2">
      <c r="P4196" s="41"/>
      <c r="Q4196" s="41"/>
    </row>
    <row r="4197" spans="16:17" x14ac:dyDescent="0.2">
      <c r="P4197" s="41"/>
      <c r="Q4197" s="41"/>
    </row>
    <row r="4198" spans="16:17" x14ac:dyDescent="0.2">
      <c r="P4198" s="41"/>
      <c r="Q4198" s="41"/>
    </row>
    <row r="4199" spans="16:17" x14ac:dyDescent="0.2">
      <c r="P4199" s="41"/>
      <c r="Q4199" s="41"/>
    </row>
    <row r="4200" spans="16:17" x14ac:dyDescent="0.2">
      <c r="P4200" s="41"/>
      <c r="Q4200" s="41"/>
    </row>
    <row r="4201" spans="16:17" x14ac:dyDescent="0.2">
      <c r="P4201" s="41"/>
      <c r="Q4201" s="41"/>
    </row>
    <row r="4202" spans="16:17" x14ac:dyDescent="0.2">
      <c r="P4202" s="41"/>
      <c r="Q4202" s="41"/>
    </row>
    <row r="4203" spans="16:17" x14ac:dyDescent="0.2">
      <c r="P4203" s="41"/>
      <c r="Q4203" s="41"/>
    </row>
    <row r="4204" spans="16:17" x14ac:dyDescent="0.2">
      <c r="P4204" s="41"/>
      <c r="Q4204" s="41"/>
    </row>
    <row r="4205" spans="16:17" x14ac:dyDescent="0.2">
      <c r="P4205" s="41"/>
      <c r="Q4205" s="41"/>
    </row>
    <row r="4206" spans="16:17" x14ac:dyDescent="0.2">
      <c r="P4206" s="41"/>
      <c r="Q4206" s="41"/>
    </row>
    <row r="4207" spans="16:17" x14ac:dyDescent="0.2">
      <c r="P4207" s="41"/>
      <c r="Q4207" s="41"/>
    </row>
    <row r="4208" spans="16:17" x14ac:dyDescent="0.2">
      <c r="P4208" s="41"/>
      <c r="Q4208" s="41"/>
    </row>
    <row r="4209" spans="16:17" x14ac:dyDescent="0.2">
      <c r="P4209" s="41"/>
      <c r="Q4209" s="41"/>
    </row>
    <row r="4210" spans="16:17" x14ac:dyDescent="0.2">
      <c r="P4210" s="41"/>
      <c r="Q4210" s="41"/>
    </row>
    <row r="4211" spans="16:17" x14ac:dyDescent="0.2">
      <c r="P4211" s="41"/>
      <c r="Q4211" s="41"/>
    </row>
    <row r="4212" spans="16:17" x14ac:dyDescent="0.2">
      <c r="P4212" s="41"/>
      <c r="Q4212" s="41"/>
    </row>
    <row r="4213" spans="16:17" x14ac:dyDescent="0.2">
      <c r="P4213" s="41"/>
      <c r="Q4213" s="41"/>
    </row>
    <row r="4214" spans="16:17" x14ac:dyDescent="0.2">
      <c r="P4214" s="41"/>
      <c r="Q4214" s="41"/>
    </row>
    <row r="4215" spans="16:17" x14ac:dyDescent="0.2">
      <c r="P4215" s="41"/>
      <c r="Q4215" s="41"/>
    </row>
    <row r="4216" spans="16:17" x14ac:dyDescent="0.2">
      <c r="P4216" s="41"/>
      <c r="Q4216" s="41"/>
    </row>
    <row r="4217" spans="16:17" x14ac:dyDescent="0.2">
      <c r="P4217" s="41"/>
      <c r="Q4217" s="41"/>
    </row>
    <row r="4218" spans="16:17" x14ac:dyDescent="0.2">
      <c r="P4218" s="41"/>
      <c r="Q4218" s="41"/>
    </row>
    <row r="4219" spans="16:17" x14ac:dyDescent="0.2">
      <c r="P4219" s="41"/>
      <c r="Q4219" s="41"/>
    </row>
    <row r="4220" spans="16:17" x14ac:dyDescent="0.2">
      <c r="P4220" s="41"/>
      <c r="Q4220" s="41"/>
    </row>
    <row r="4221" spans="16:17" x14ac:dyDescent="0.2">
      <c r="P4221" s="41"/>
      <c r="Q4221" s="41"/>
    </row>
    <row r="4222" spans="16:17" x14ac:dyDescent="0.2">
      <c r="P4222" s="41"/>
      <c r="Q4222" s="41"/>
    </row>
    <row r="4223" spans="16:17" x14ac:dyDescent="0.2">
      <c r="P4223" s="41"/>
      <c r="Q4223" s="41"/>
    </row>
    <row r="4224" spans="16:17" x14ac:dyDescent="0.2">
      <c r="P4224" s="41"/>
      <c r="Q4224" s="41"/>
    </row>
    <row r="4225" spans="16:17" x14ac:dyDescent="0.2">
      <c r="P4225" s="41"/>
      <c r="Q4225" s="41"/>
    </row>
    <row r="4226" spans="16:17" x14ac:dyDescent="0.2">
      <c r="P4226" s="41"/>
      <c r="Q4226" s="41"/>
    </row>
    <row r="4227" spans="16:17" x14ac:dyDescent="0.2">
      <c r="P4227" s="41"/>
      <c r="Q4227" s="41"/>
    </row>
    <row r="4228" spans="16:17" x14ac:dyDescent="0.2">
      <c r="P4228" s="41"/>
      <c r="Q4228" s="41"/>
    </row>
    <row r="4229" spans="16:17" x14ac:dyDescent="0.2">
      <c r="P4229" s="41"/>
      <c r="Q4229" s="41"/>
    </row>
    <row r="4230" spans="16:17" x14ac:dyDescent="0.2">
      <c r="P4230" s="41"/>
      <c r="Q4230" s="41"/>
    </row>
    <row r="4231" spans="16:17" x14ac:dyDescent="0.2">
      <c r="P4231" s="41"/>
      <c r="Q4231" s="41"/>
    </row>
    <row r="4232" spans="16:17" x14ac:dyDescent="0.2">
      <c r="P4232" s="41"/>
      <c r="Q4232" s="41"/>
    </row>
    <row r="4233" spans="16:17" x14ac:dyDescent="0.2">
      <c r="P4233" s="41"/>
      <c r="Q4233" s="41"/>
    </row>
    <row r="4234" spans="16:17" x14ac:dyDescent="0.2">
      <c r="P4234" s="41"/>
      <c r="Q4234" s="41"/>
    </row>
    <row r="4235" spans="16:17" x14ac:dyDescent="0.2">
      <c r="P4235" s="41"/>
      <c r="Q4235" s="41"/>
    </row>
    <row r="4236" spans="16:17" x14ac:dyDescent="0.2">
      <c r="P4236" s="41"/>
      <c r="Q4236" s="41"/>
    </row>
    <row r="4237" spans="16:17" x14ac:dyDescent="0.2">
      <c r="P4237" s="41"/>
      <c r="Q4237" s="41"/>
    </row>
    <row r="4238" spans="16:17" x14ac:dyDescent="0.2">
      <c r="P4238" s="41"/>
      <c r="Q4238" s="41"/>
    </row>
    <row r="4239" spans="16:17" x14ac:dyDescent="0.2">
      <c r="P4239" s="41"/>
      <c r="Q4239" s="41"/>
    </row>
    <row r="4240" spans="16:17" x14ac:dyDescent="0.2">
      <c r="P4240" s="41"/>
      <c r="Q4240" s="41"/>
    </row>
    <row r="4241" spans="16:17" x14ac:dyDescent="0.2">
      <c r="P4241" s="41"/>
      <c r="Q4241" s="41"/>
    </row>
    <row r="4242" spans="16:17" x14ac:dyDescent="0.2">
      <c r="P4242" s="41"/>
      <c r="Q4242" s="41"/>
    </row>
    <row r="4243" spans="16:17" x14ac:dyDescent="0.2">
      <c r="P4243" s="41"/>
      <c r="Q4243" s="41"/>
    </row>
    <row r="4244" spans="16:17" x14ac:dyDescent="0.2">
      <c r="P4244" s="41"/>
      <c r="Q4244" s="41"/>
    </row>
    <row r="4245" spans="16:17" x14ac:dyDescent="0.2">
      <c r="P4245" s="41"/>
      <c r="Q4245" s="41"/>
    </row>
    <row r="4246" spans="16:17" x14ac:dyDescent="0.2">
      <c r="P4246" s="41"/>
      <c r="Q4246" s="41"/>
    </row>
    <row r="4247" spans="16:17" x14ac:dyDescent="0.2">
      <c r="P4247" s="41"/>
      <c r="Q4247" s="41"/>
    </row>
    <row r="4248" spans="16:17" x14ac:dyDescent="0.2">
      <c r="P4248" s="41"/>
      <c r="Q4248" s="41"/>
    </row>
    <row r="4249" spans="16:17" x14ac:dyDescent="0.2">
      <c r="P4249" s="41"/>
      <c r="Q4249" s="41"/>
    </row>
    <row r="4250" spans="16:17" x14ac:dyDescent="0.2">
      <c r="P4250" s="41"/>
      <c r="Q4250" s="41"/>
    </row>
    <row r="4251" spans="16:17" x14ac:dyDescent="0.2">
      <c r="P4251" s="41"/>
      <c r="Q4251" s="41"/>
    </row>
    <row r="4252" spans="16:17" x14ac:dyDescent="0.2">
      <c r="P4252" s="41"/>
      <c r="Q4252" s="41"/>
    </row>
    <row r="4253" spans="16:17" x14ac:dyDescent="0.2">
      <c r="P4253" s="41"/>
      <c r="Q4253" s="41"/>
    </row>
    <row r="4254" spans="16:17" x14ac:dyDescent="0.2">
      <c r="P4254" s="41"/>
      <c r="Q4254" s="41"/>
    </row>
    <row r="4255" spans="16:17" x14ac:dyDescent="0.2">
      <c r="P4255" s="41"/>
      <c r="Q4255" s="41"/>
    </row>
    <row r="4256" spans="16:17" x14ac:dyDescent="0.2">
      <c r="P4256" s="41"/>
      <c r="Q4256" s="41"/>
    </row>
    <row r="4257" spans="16:17" x14ac:dyDescent="0.2">
      <c r="P4257" s="41"/>
      <c r="Q4257" s="41"/>
    </row>
    <row r="4258" spans="16:17" x14ac:dyDescent="0.2">
      <c r="P4258" s="41"/>
      <c r="Q4258" s="41"/>
    </row>
    <row r="4259" spans="16:17" x14ac:dyDescent="0.2">
      <c r="P4259" s="41"/>
      <c r="Q4259" s="41"/>
    </row>
    <row r="4260" spans="16:17" x14ac:dyDescent="0.2">
      <c r="P4260" s="41"/>
      <c r="Q4260" s="41"/>
    </row>
    <row r="4261" spans="16:17" x14ac:dyDescent="0.2">
      <c r="P4261" s="41"/>
      <c r="Q4261" s="41"/>
    </row>
    <row r="4262" spans="16:17" x14ac:dyDescent="0.2">
      <c r="P4262" s="41"/>
      <c r="Q4262" s="41"/>
    </row>
    <row r="4263" spans="16:17" x14ac:dyDescent="0.2">
      <c r="P4263" s="41"/>
      <c r="Q4263" s="41"/>
    </row>
    <row r="4264" spans="16:17" x14ac:dyDescent="0.2">
      <c r="P4264" s="41"/>
      <c r="Q4264" s="41"/>
    </row>
    <row r="4265" spans="16:17" x14ac:dyDescent="0.2">
      <c r="P4265" s="41"/>
      <c r="Q4265" s="41"/>
    </row>
    <row r="4266" spans="16:17" x14ac:dyDescent="0.2">
      <c r="P4266" s="41"/>
      <c r="Q4266" s="41"/>
    </row>
    <row r="4267" spans="16:17" x14ac:dyDescent="0.2">
      <c r="P4267" s="41"/>
      <c r="Q4267" s="41"/>
    </row>
    <row r="4268" spans="16:17" x14ac:dyDescent="0.2">
      <c r="P4268" s="41"/>
      <c r="Q4268" s="41"/>
    </row>
    <row r="4269" spans="16:17" x14ac:dyDescent="0.2">
      <c r="P4269" s="41"/>
      <c r="Q4269" s="41"/>
    </row>
    <row r="4270" spans="16:17" x14ac:dyDescent="0.2">
      <c r="P4270" s="41"/>
      <c r="Q4270" s="41"/>
    </row>
    <row r="4271" spans="16:17" x14ac:dyDescent="0.2">
      <c r="P4271" s="41"/>
      <c r="Q4271" s="41"/>
    </row>
    <row r="4272" spans="16:17" x14ac:dyDescent="0.2">
      <c r="P4272" s="41"/>
      <c r="Q4272" s="41"/>
    </row>
    <row r="4273" spans="16:17" x14ac:dyDescent="0.2">
      <c r="P4273" s="41"/>
      <c r="Q4273" s="41"/>
    </row>
    <row r="4274" spans="16:17" x14ac:dyDescent="0.2">
      <c r="P4274" s="41"/>
      <c r="Q4274" s="41"/>
    </row>
    <row r="4275" spans="16:17" x14ac:dyDescent="0.2">
      <c r="P4275" s="41"/>
      <c r="Q4275" s="41"/>
    </row>
    <row r="4276" spans="16:17" x14ac:dyDescent="0.2">
      <c r="P4276" s="41"/>
      <c r="Q4276" s="41"/>
    </row>
    <row r="4277" spans="16:17" x14ac:dyDescent="0.2">
      <c r="P4277" s="41"/>
      <c r="Q4277" s="41"/>
    </row>
    <row r="4278" spans="16:17" x14ac:dyDescent="0.2">
      <c r="P4278" s="41"/>
      <c r="Q4278" s="41"/>
    </row>
    <row r="4279" spans="16:17" x14ac:dyDescent="0.2">
      <c r="P4279" s="41"/>
      <c r="Q4279" s="41"/>
    </row>
    <row r="4280" spans="16:17" x14ac:dyDescent="0.2">
      <c r="P4280" s="41"/>
      <c r="Q4280" s="41"/>
    </row>
    <row r="4281" spans="16:17" x14ac:dyDescent="0.2">
      <c r="P4281" s="41"/>
      <c r="Q4281" s="41"/>
    </row>
    <row r="4282" spans="16:17" x14ac:dyDescent="0.2">
      <c r="P4282" s="41"/>
      <c r="Q4282" s="41"/>
    </row>
    <row r="4283" spans="16:17" x14ac:dyDescent="0.2">
      <c r="P4283" s="41"/>
      <c r="Q4283" s="41"/>
    </row>
    <row r="4284" spans="16:17" x14ac:dyDescent="0.2">
      <c r="P4284" s="41"/>
      <c r="Q4284" s="41"/>
    </row>
    <row r="4285" spans="16:17" x14ac:dyDescent="0.2">
      <c r="P4285" s="41"/>
      <c r="Q4285" s="41"/>
    </row>
    <row r="4286" spans="16:17" x14ac:dyDescent="0.2">
      <c r="P4286" s="41"/>
      <c r="Q4286" s="41"/>
    </row>
    <row r="4287" spans="16:17" x14ac:dyDescent="0.2">
      <c r="P4287" s="41"/>
      <c r="Q4287" s="41"/>
    </row>
    <row r="4288" spans="16:17" x14ac:dyDescent="0.2">
      <c r="P4288" s="41"/>
      <c r="Q4288" s="41"/>
    </row>
    <row r="4289" spans="16:17" x14ac:dyDescent="0.2">
      <c r="P4289" s="41"/>
      <c r="Q4289" s="41"/>
    </row>
    <row r="4290" spans="16:17" x14ac:dyDescent="0.2">
      <c r="P4290" s="41"/>
      <c r="Q4290" s="41"/>
    </row>
    <row r="4291" spans="16:17" x14ac:dyDescent="0.2">
      <c r="P4291" s="41"/>
      <c r="Q4291" s="41"/>
    </row>
    <row r="4292" spans="16:17" x14ac:dyDescent="0.2">
      <c r="P4292" s="41"/>
      <c r="Q4292" s="41"/>
    </row>
    <row r="4293" spans="16:17" x14ac:dyDescent="0.2">
      <c r="P4293" s="41"/>
      <c r="Q4293" s="41"/>
    </row>
    <row r="4294" spans="16:17" x14ac:dyDescent="0.2">
      <c r="P4294" s="41"/>
      <c r="Q4294" s="41"/>
    </row>
    <row r="4295" spans="16:17" x14ac:dyDescent="0.2">
      <c r="P4295" s="41"/>
      <c r="Q4295" s="41"/>
    </row>
    <row r="4296" spans="16:17" x14ac:dyDescent="0.2">
      <c r="P4296" s="41"/>
      <c r="Q4296" s="41"/>
    </row>
    <row r="4297" spans="16:17" x14ac:dyDescent="0.2">
      <c r="P4297" s="41"/>
      <c r="Q4297" s="41"/>
    </row>
    <row r="4298" spans="16:17" x14ac:dyDescent="0.2">
      <c r="P4298" s="41"/>
      <c r="Q4298" s="41"/>
    </row>
    <row r="4299" spans="16:17" x14ac:dyDescent="0.2">
      <c r="P4299" s="41"/>
      <c r="Q4299" s="41"/>
    </row>
    <row r="4300" spans="16:17" x14ac:dyDescent="0.2">
      <c r="P4300" s="41"/>
      <c r="Q4300" s="41"/>
    </row>
    <row r="4301" spans="16:17" x14ac:dyDescent="0.2">
      <c r="P4301" s="41"/>
      <c r="Q4301" s="41"/>
    </row>
    <row r="4302" spans="16:17" x14ac:dyDescent="0.2">
      <c r="P4302" s="41"/>
      <c r="Q4302" s="41"/>
    </row>
    <row r="4303" spans="16:17" x14ac:dyDescent="0.2">
      <c r="P4303" s="41"/>
      <c r="Q4303" s="41"/>
    </row>
    <row r="4304" spans="16:17" x14ac:dyDescent="0.2">
      <c r="P4304" s="41"/>
      <c r="Q4304" s="41"/>
    </row>
    <row r="4305" spans="16:17" x14ac:dyDescent="0.2">
      <c r="P4305" s="41"/>
      <c r="Q4305" s="41"/>
    </row>
    <row r="4306" spans="16:17" x14ac:dyDescent="0.2">
      <c r="P4306" s="41"/>
      <c r="Q4306" s="41"/>
    </row>
    <row r="4307" spans="16:17" x14ac:dyDescent="0.2">
      <c r="P4307" s="41"/>
      <c r="Q4307" s="41"/>
    </row>
    <row r="4308" spans="16:17" x14ac:dyDescent="0.2">
      <c r="P4308" s="41"/>
      <c r="Q4308" s="41"/>
    </row>
    <row r="4309" spans="16:17" x14ac:dyDescent="0.2">
      <c r="P4309" s="41"/>
      <c r="Q4309" s="41"/>
    </row>
    <row r="4310" spans="16:17" x14ac:dyDescent="0.2">
      <c r="P4310" s="41"/>
      <c r="Q4310" s="41"/>
    </row>
    <row r="4311" spans="16:17" x14ac:dyDescent="0.2">
      <c r="P4311" s="41"/>
      <c r="Q4311" s="41"/>
    </row>
    <row r="4312" spans="16:17" x14ac:dyDescent="0.2">
      <c r="P4312" s="41"/>
      <c r="Q4312" s="41"/>
    </row>
    <row r="4313" spans="16:17" x14ac:dyDescent="0.2">
      <c r="P4313" s="41"/>
      <c r="Q4313" s="41"/>
    </row>
    <row r="4314" spans="16:17" x14ac:dyDescent="0.2">
      <c r="P4314" s="41"/>
      <c r="Q4314" s="41"/>
    </row>
    <row r="4315" spans="16:17" x14ac:dyDescent="0.2">
      <c r="P4315" s="41"/>
      <c r="Q4315" s="41"/>
    </row>
    <row r="4316" spans="16:17" x14ac:dyDescent="0.2">
      <c r="P4316" s="41"/>
      <c r="Q4316" s="41"/>
    </row>
    <row r="4317" spans="16:17" x14ac:dyDescent="0.2">
      <c r="P4317" s="41"/>
      <c r="Q4317" s="41"/>
    </row>
    <row r="4318" spans="16:17" x14ac:dyDescent="0.2">
      <c r="P4318" s="41"/>
      <c r="Q4318" s="41"/>
    </row>
    <row r="4319" spans="16:17" x14ac:dyDescent="0.2">
      <c r="P4319" s="41"/>
      <c r="Q4319" s="41"/>
    </row>
    <row r="4320" spans="16:17" x14ac:dyDescent="0.2">
      <c r="P4320" s="41"/>
      <c r="Q4320" s="41"/>
    </row>
    <row r="4321" spans="16:17" x14ac:dyDescent="0.2">
      <c r="P4321" s="41"/>
      <c r="Q4321" s="41"/>
    </row>
    <row r="4322" spans="16:17" x14ac:dyDescent="0.2">
      <c r="P4322" s="41"/>
      <c r="Q4322" s="41"/>
    </row>
    <row r="4323" spans="16:17" x14ac:dyDescent="0.2">
      <c r="P4323" s="41"/>
      <c r="Q4323" s="41"/>
    </row>
    <row r="4324" spans="16:17" x14ac:dyDescent="0.2">
      <c r="P4324" s="41"/>
      <c r="Q4324" s="41"/>
    </row>
    <row r="4325" spans="16:17" x14ac:dyDescent="0.2">
      <c r="P4325" s="41"/>
      <c r="Q4325" s="41"/>
    </row>
    <row r="4326" spans="16:17" x14ac:dyDescent="0.2">
      <c r="P4326" s="41"/>
      <c r="Q4326" s="41"/>
    </row>
    <row r="4327" spans="16:17" x14ac:dyDescent="0.2">
      <c r="P4327" s="41"/>
      <c r="Q4327" s="41"/>
    </row>
    <row r="4328" spans="16:17" x14ac:dyDescent="0.2">
      <c r="P4328" s="41"/>
      <c r="Q4328" s="41"/>
    </row>
    <row r="4329" spans="16:17" x14ac:dyDescent="0.2">
      <c r="P4329" s="41"/>
      <c r="Q4329" s="41"/>
    </row>
    <row r="4330" spans="16:17" x14ac:dyDescent="0.2">
      <c r="P4330" s="41"/>
      <c r="Q4330" s="41"/>
    </row>
    <row r="4331" spans="16:17" x14ac:dyDescent="0.2">
      <c r="P4331" s="41"/>
      <c r="Q4331" s="41"/>
    </row>
    <row r="4332" spans="16:17" x14ac:dyDescent="0.2">
      <c r="P4332" s="41"/>
      <c r="Q4332" s="41"/>
    </row>
    <row r="4333" spans="16:17" x14ac:dyDescent="0.2">
      <c r="P4333" s="41"/>
      <c r="Q4333" s="41"/>
    </row>
    <row r="4334" spans="16:17" x14ac:dyDescent="0.2">
      <c r="P4334" s="41"/>
      <c r="Q4334" s="41"/>
    </row>
    <row r="4335" spans="16:17" x14ac:dyDescent="0.2">
      <c r="P4335" s="41"/>
      <c r="Q4335" s="41"/>
    </row>
    <row r="4336" spans="16:17" x14ac:dyDescent="0.2">
      <c r="P4336" s="41"/>
      <c r="Q4336" s="41"/>
    </row>
    <row r="4337" spans="16:17" x14ac:dyDescent="0.2">
      <c r="P4337" s="41"/>
      <c r="Q4337" s="41"/>
    </row>
    <row r="4338" spans="16:17" x14ac:dyDescent="0.2">
      <c r="P4338" s="41"/>
      <c r="Q4338" s="41"/>
    </row>
    <row r="4339" spans="16:17" x14ac:dyDescent="0.2">
      <c r="P4339" s="41"/>
      <c r="Q4339" s="41"/>
    </row>
    <row r="4340" spans="16:17" x14ac:dyDescent="0.2">
      <c r="P4340" s="41"/>
      <c r="Q4340" s="41"/>
    </row>
    <row r="4341" spans="16:17" x14ac:dyDescent="0.2">
      <c r="P4341" s="41"/>
      <c r="Q4341" s="41"/>
    </row>
    <row r="4342" spans="16:17" x14ac:dyDescent="0.2">
      <c r="P4342" s="41"/>
      <c r="Q4342" s="41"/>
    </row>
    <row r="4343" spans="16:17" x14ac:dyDescent="0.2">
      <c r="P4343" s="41"/>
      <c r="Q4343" s="41"/>
    </row>
    <row r="4344" spans="16:17" x14ac:dyDescent="0.2">
      <c r="P4344" s="41"/>
      <c r="Q4344" s="41"/>
    </row>
    <row r="4345" spans="16:17" x14ac:dyDescent="0.2">
      <c r="P4345" s="41"/>
      <c r="Q4345" s="41"/>
    </row>
    <row r="4346" spans="16:17" x14ac:dyDescent="0.2">
      <c r="P4346" s="41"/>
      <c r="Q4346" s="41"/>
    </row>
    <row r="4347" spans="16:17" x14ac:dyDescent="0.2">
      <c r="P4347" s="41"/>
      <c r="Q4347" s="41"/>
    </row>
    <row r="4348" spans="16:17" x14ac:dyDescent="0.2">
      <c r="P4348" s="41"/>
      <c r="Q4348" s="41"/>
    </row>
    <row r="4349" spans="16:17" x14ac:dyDescent="0.2">
      <c r="P4349" s="41"/>
      <c r="Q4349" s="41"/>
    </row>
    <row r="4350" spans="16:17" x14ac:dyDescent="0.2">
      <c r="P4350" s="41"/>
      <c r="Q4350" s="41"/>
    </row>
    <row r="4351" spans="16:17" x14ac:dyDescent="0.2">
      <c r="P4351" s="41"/>
      <c r="Q4351" s="41"/>
    </row>
    <row r="4352" spans="16:17" x14ac:dyDescent="0.2">
      <c r="P4352" s="41"/>
      <c r="Q4352" s="41"/>
    </row>
    <row r="4353" spans="16:17" x14ac:dyDescent="0.2">
      <c r="P4353" s="41"/>
      <c r="Q4353" s="41"/>
    </row>
    <row r="4354" spans="16:17" x14ac:dyDescent="0.2">
      <c r="P4354" s="41"/>
      <c r="Q4354" s="41"/>
    </row>
    <row r="4355" spans="16:17" x14ac:dyDescent="0.2">
      <c r="P4355" s="41"/>
      <c r="Q4355" s="41"/>
    </row>
    <row r="4356" spans="16:17" x14ac:dyDescent="0.2">
      <c r="P4356" s="41"/>
      <c r="Q4356" s="41"/>
    </row>
    <row r="4357" spans="16:17" x14ac:dyDescent="0.2">
      <c r="P4357" s="41"/>
      <c r="Q4357" s="41"/>
    </row>
    <row r="4358" spans="16:17" x14ac:dyDescent="0.2">
      <c r="P4358" s="41"/>
      <c r="Q4358" s="41"/>
    </row>
    <row r="4359" spans="16:17" x14ac:dyDescent="0.2">
      <c r="P4359" s="41"/>
      <c r="Q4359" s="41"/>
    </row>
    <row r="4360" spans="16:17" x14ac:dyDescent="0.2">
      <c r="P4360" s="41"/>
      <c r="Q4360" s="41"/>
    </row>
    <row r="4361" spans="16:17" x14ac:dyDescent="0.2">
      <c r="P4361" s="41"/>
      <c r="Q4361" s="41"/>
    </row>
    <row r="4362" spans="16:17" x14ac:dyDescent="0.2">
      <c r="P4362" s="41"/>
      <c r="Q4362" s="41"/>
    </row>
    <row r="4363" spans="16:17" x14ac:dyDescent="0.2">
      <c r="P4363" s="41"/>
      <c r="Q4363" s="41"/>
    </row>
    <row r="4364" spans="16:17" x14ac:dyDescent="0.2">
      <c r="P4364" s="41"/>
      <c r="Q4364" s="41"/>
    </row>
    <row r="4365" spans="16:17" x14ac:dyDescent="0.2">
      <c r="P4365" s="41"/>
      <c r="Q4365" s="41"/>
    </row>
    <row r="4366" spans="16:17" x14ac:dyDescent="0.2">
      <c r="P4366" s="41"/>
      <c r="Q4366" s="41"/>
    </row>
    <row r="4367" spans="16:17" x14ac:dyDescent="0.2">
      <c r="P4367" s="41"/>
      <c r="Q4367" s="41"/>
    </row>
    <row r="4368" spans="16:17" x14ac:dyDescent="0.2">
      <c r="P4368" s="41"/>
      <c r="Q4368" s="41"/>
    </row>
    <row r="4369" spans="16:17" x14ac:dyDescent="0.2">
      <c r="P4369" s="41"/>
      <c r="Q4369" s="41"/>
    </row>
    <row r="4370" spans="16:17" x14ac:dyDescent="0.2">
      <c r="P4370" s="41"/>
      <c r="Q4370" s="41"/>
    </row>
    <row r="4371" spans="16:17" x14ac:dyDescent="0.2">
      <c r="P4371" s="41"/>
      <c r="Q4371" s="41"/>
    </row>
    <row r="4372" spans="16:17" x14ac:dyDescent="0.2">
      <c r="P4372" s="41"/>
      <c r="Q4372" s="41"/>
    </row>
    <row r="4373" spans="16:17" x14ac:dyDescent="0.2">
      <c r="P4373" s="41"/>
      <c r="Q4373" s="41"/>
    </row>
    <row r="4374" spans="16:17" x14ac:dyDescent="0.2">
      <c r="P4374" s="41"/>
      <c r="Q4374" s="41"/>
    </row>
    <row r="4375" spans="16:17" x14ac:dyDescent="0.2">
      <c r="P4375" s="41"/>
      <c r="Q4375" s="41"/>
    </row>
    <row r="4376" spans="16:17" x14ac:dyDescent="0.2">
      <c r="P4376" s="41"/>
      <c r="Q4376" s="41"/>
    </row>
    <row r="4377" spans="16:17" x14ac:dyDescent="0.2">
      <c r="P4377" s="41"/>
      <c r="Q4377" s="41"/>
    </row>
    <row r="4378" spans="16:17" x14ac:dyDescent="0.2">
      <c r="P4378" s="41"/>
      <c r="Q4378" s="41"/>
    </row>
    <row r="4379" spans="16:17" x14ac:dyDescent="0.2">
      <c r="P4379" s="41"/>
      <c r="Q4379" s="41"/>
    </row>
    <row r="4380" spans="16:17" x14ac:dyDescent="0.2">
      <c r="P4380" s="41"/>
      <c r="Q4380" s="41"/>
    </row>
    <row r="4381" spans="16:17" x14ac:dyDescent="0.2">
      <c r="P4381" s="41"/>
      <c r="Q4381" s="41"/>
    </row>
    <row r="4382" spans="16:17" x14ac:dyDescent="0.2">
      <c r="P4382" s="41"/>
      <c r="Q4382" s="41"/>
    </row>
    <row r="4383" spans="16:17" x14ac:dyDescent="0.2">
      <c r="P4383" s="41"/>
      <c r="Q4383" s="41"/>
    </row>
    <row r="4384" spans="16:17" x14ac:dyDescent="0.2">
      <c r="P4384" s="41"/>
      <c r="Q4384" s="41"/>
    </row>
    <row r="4385" spans="16:17" x14ac:dyDescent="0.2">
      <c r="P4385" s="41"/>
      <c r="Q4385" s="41"/>
    </row>
    <row r="4386" spans="16:17" x14ac:dyDescent="0.2">
      <c r="P4386" s="41"/>
      <c r="Q4386" s="41"/>
    </row>
    <row r="4387" spans="16:17" x14ac:dyDescent="0.2">
      <c r="P4387" s="41"/>
      <c r="Q4387" s="41"/>
    </row>
    <row r="4388" spans="16:17" x14ac:dyDescent="0.2">
      <c r="P4388" s="41"/>
      <c r="Q4388" s="41"/>
    </row>
    <row r="4389" spans="16:17" x14ac:dyDescent="0.2">
      <c r="P4389" s="41"/>
      <c r="Q4389" s="41"/>
    </row>
    <row r="4390" spans="16:17" x14ac:dyDescent="0.2">
      <c r="P4390" s="41"/>
      <c r="Q4390" s="41"/>
    </row>
    <row r="4391" spans="16:17" x14ac:dyDescent="0.2">
      <c r="P4391" s="41"/>
      <c r="Q4391" s="41"/>
    </row>
    <row r="4392" spans="16:17" x14ac:dyDescent="0.2">
      <c r="P4392" s="41"/>
      <c r="Q4392" s="41"/>
    </row>
    <row r="4393" spans="16:17" x14ac:dyDescent="0.2">
      <c r="P4393" s="41"/>
      <c r="Q4393" s="41"/>
    </row>
    <row r="4394" spans="16:17" x14ac:dyDescent="0.2">
      <c r="P4394" s="41"/>
      <c r="Q4394" s="41"/>
    </row>
    <row r="4395" spans="16:17" x14ac:dyDescent="0.2">
      <c r="P4395" s="41"/>
      <c r="Q4395" s="41"/>
    </row>
    <row r="4396" spans="16:17" x14ac:dyDescent="0.2">
      <c r="P4396" s="41"/>
      <c r="Q4396" s="41"/>
    </row>
    <row r="4397" spans="16:17" x14ac:dyDescent="0.2">
      <c r="P4397" s="41"/>
      <c r="Q4397" s="41"/>
    </row>
    <row r="4398" spans="16:17" x14ac:dyDescent="0.2">
      <c r="P4398" s="41"/>
      <c r="Q4398" s="41"/>
    </row>
    <row r="4399" spans="16:17" x14ac:dyDescent="0.2">
      <c r="P4399" s="41"/>
      <c r="Q4399" s="41"/>
    </row>
    <row r="4400" spans="16:17" x14ac:dyDescent="0.2">
      <c r="P4400" s="41"/>
      <c r="Q4400" s="41"/>
    </row>
    <row r="4401" spans="16:17" x14ac:dyDescent="0.2">
      <c r="P4401" s="41"/>
      <c r="Q4401" s="41"/>
    </row>
    <row r="4402" spans="16:17" x14ac:dyDescent="0.2">
      <c r="P4402" s="41"/>
      <c r="Q4402" s="41"/>
    </row>
    <row r="4403" spans="16:17" x14ac:dyDescent="0.2">
      <c r="P4403" s="41"/>
      <c r="Q4403" s="41"/>
    </row>
    <row r="4404" spans="16:17" x14ac:dyDescent="0.2">
      <c r="P4404" s="41"/>
      <c r="Q4404" s="41"/>
    </row>
    <row r="4405" spans="16:17" x14ac:dyDescent="0.2">
      <c r="P4405" s="41"/>
      <c r="Q4405" s="41"/>
    </row>
    <row r="4406" spans="16:17" x14ac:dyDescent="0.2">
      <c r="P4406" s="41"/>
      <c r="Q4406" s="41"/>
    </row>
    <row r="4407" spans="16:17" x14ac:dyDescent="0.2">
      <c r="P4407" s="41"/>
      <c r="Q4407" s="41"/>
    </row>
    <row r="4408" spans="16:17" x14ac:dyDescent="0.2">
      <c r="P4408" s="41"/>
      <c r="Q4408" s="41"/>
    </row>
    <row r="4409" spans="16:17" x14ac:dyDescent="0.2">
      <c r="P4409" s="41"/>
      <c r="Q4409" s="41"/>
    </row>
    <row r="4410" spans="16:17" x14ac:dyDescent="0.2">
      <c r="P4410" s="41"/>
      <c r="Q4410" s="41"/>
    </row>
    <row r="4411" spans="16:17" x14ac:dyDescent="0.2">
      <c r="P4411" s="41"/>
      <c r="Q4411" s="41"/>
    </row>
    <row r="4412" spans="16:17" x14ac:dyDescent="0.2">
      <c r="P4412" s="41"/>
      <c r="Q4412" s="41"/>
    </row>
    <row r="4413" spans="16:17" x14ac:dyDescent="0.2">
      <c r="P4413" s="41"/>
      <c r="Q4413" s="41"/>
    </row>
    <row r="4414" spans="16:17" x14ac:dyDescent="0.2">
      <c r="P4414" s="41"/>
      <c r="Q4414" s="41"/>
    </row>
    <row r="4415" spans="16:17" x14ac:dyDescent="0.2">
      <c r="P4415" s="41"/>
      <c r="Q4415" s="41"/>
    </row>
    <row r="4416" spans="16:17" x14ac:dyDescent="0.2">
      <c r="P4416" s="41"/>
      <c r="Q4416" s="41"/>
    </row>
    <row r="4417" spans="16:17" x14ac:dyDescent="0.2">
      <c r="P4417" s="41"/>
      <c r="Q4417" s="41"/>
    </row>
    <row r="4418" spans="16:17" x14ac:dyDescent="0.2">
      <c r="P4418" s="41"/>
      <c r="Q4418" s="41"/>
    </row>
    <row r="4419" spans="16:17" x14ac:dyDescent="0.2">
      <c r="P4419" s="41"/>
      <c r="Q4419" s="41"/>
    </row>
    <row r="4420" spans="16:17" x14ac:dyDescent="0.2">
      <c r="P4420" s="41"/>
      <c r="Q4420" s="41"/>
    </row>
    <row r="4421" spans="16:17" x14ac:dyDescent="0.2">
      <c r="P4421" s="41"/>
      <c r="Q4421" s="41"/>
    </row>
    <row r="4422" spans="16:17" x14ac:dyDescent="0.2">
      <c r="P4422" s="41"/>
      <c r="Q4422" s="41"/>
    </row>
    <row r="4423" spans="16:17" x14ac:dyDescent="0.2">
      <c r="P4423" s="41"/>
      <c r="Q4423" s="41"/>
    </row>
    <row r="4424" spans="16:17" x14ac:dyDescent="0.2">
      <c r="P4424" s="41"/>
      <c r="Q4424" s="41"/>
    </row>
    <row r="4425" spans="16:17" x14ac:dyDescent="0.2">
      <c r="P4425" s="41"/>
      <c r="Q4425" s="41"/>
    </row>
    <row r="4426" spans="16:17" x14ac:dyDescent="0.2">
      <c r="P4426" s="41"/>
      <c r="Q4426" s="41"/>
    </row>
    <row r="4427" spans="16:17" x14ac:dyDescent="0.2">
      <c r="P4427" s="41"/>
      <c r="Q4427" s="41"/>
    </row>
    <row r="4428" spans="16:17" x14ac:dyDescent="0.2">
      <c r="P4428" s="41"/>
      <c r="Q4428" s="41"/>
    </row>
    <row r="4429" spans="16:17" x14ac:dyDescent="0.2">
      <c r="P4429" s="41"/>
      <c r="Q4429" s="41"/>
    </row>
    <row r="4430" spans="16:17" x14ac:dyDescent="0.2">
      <c r="P4430" s="41"/>
      <c r="Q4430" s="41"/>
    </row>
    <row r="4431" spans="16:17" x14ac:dyDescent="0.2">
      <c r="P4431" s="41"/>
      <c r="Q4431" s="41"/>
    </row>
    <row r="4432" spans="16:17" x14ac:dyDescent="0.2">
      <c r="P4432" s="41"/>
      <c r="Q4432" s="41"/>
    </row>
    <row r="4433" spans="16:17" x14ac:dyDescent="0.2">
      <c r="P4433" s="41"/>
      <c r="Q4433" s="41"/>
    </row>
    <row r="4434" spans="16:17" x14ac:dyDescent="0.2">
      <c r="P4434" s="41"/>
      <c r="Q4434" s="41"/>
    </row>
    <row r="4435" spans="16:17" x14ac:dyDescent="0.2">
      <c r="P4435" s="41"/>
      <c r="Q4435" s="41"/>
    </row>
    <row r="4436" spans="16:17" x14ac:dyDescent="0.2">
      <c r="P4436" s="41"/>
      <c r="Q4436" s="41"/>
    </row>
    <row r="4437" spans="16:17" x14ac:dyDescent="0.2">
      <c r="P4437" s="41"/>
      <c r="Q4437" s="41"/>
    </row>
    <row r="4438" spans="16:17" x14ac:dyDescent="0.2">
      <c r="P4438" s="41"/>
      <c r="Q4438" s="41"/>
    </row>
    <row r="4439" spans="16:17" x14ac:dyDescent="0.2">
      <c r="P4439" s="41"/>
      <c r="Q4439" s="41"/>
    </row>
    <row r="4440" spans="16:17" x14ac:dyDescent="0.2">
      <c r="P4440" s="41"/>
      <c r="Q4440" s="41"/>
    </row>
    <row r="4441" spans="16:17" x14ac:dyDescent="0.2">
      <c r="P4441" s="41"/>
      <c r="Q4441" s="41"/>
    </row>
    <row r="4442" spans="16:17" x14ac:dyDescent="0.2">
      <c r="P4442" s="41"/>
      <c r="Q4442" s="41"/>
    </row>
    <row r="4443" spans="16:17" x14ac:dyDescent="0.2">
      <c r="P4443" s="41"/>
      <c r="Q4443" s="41"/>
    </row>
    <row r="4444" spans="16:17" x14ac:dyDescent="0.2">
      <c r="P4444" s="41"/>
      <c r="Q4444" s="41"/>
    </row>
    <row r="4445" spans="16:17" x14ac:dyDescent="0.2">
      <c r="P4445" s="41"/>
      <c r="Q4445" s="41"/>
    </row>
    <row r="4446" spans="16:17" x14ac:dyDescent="0.2">
      <c r="P4446" s="41"/>
      <c r="Q4446" s="41"/>
    </row>
    <row r="4447" spans="16:17" x14ac:dyDescent="0.2">
      <c r="P4447" s="41"/>
      <c r="Q4447" s="41"/>
    </row>
    <row r="4448" spans="16:17" x14ac:dyDescent="0.2">
      <c r="P4448" s="41"/>
      <c r="Q4448" s="41"/>
    </row>
    <row r="4449" spans="16:17" x14ac:dyDescent="0.2">
      <c r="P4449" s="41"/>
      <c r="Q4449" s="41"/>
    </row>
    <row r="4450" spans="16:17" x14ac:dyDescent="0.2">
      <c r="P4450" s="41"/>
      <c r="Q4450" s="41"/>
    </row>
    <row r="4451" spans="16:17" x14ac:dyDescent="0.2">
      <c r="P4451" s="41"/>
      <c r="Q4451" s="41"/>
    </row>
    <row r="4452" spans="16:17" x14ac:dyDescent="0.2">
      <c r="P4452" s="41"/>
      <c r="Q4452" s="41"/>
    </row>
    <row r="4453" spans="16:17" x14ac:dyDescent="0.2">
      <c r="P4453" s="41"/>
      <c r="Q4453" s="41"/>
    </row>
    <row r="4454" spans="16:17" x14ac:dyDescent="0.2">
      <c r="P4454" s="41"/>
      <c r="Q4454" s="41"/>
    </row>
    <row r="4455" spans="16:17" x14ac:dyDescent="0.2">
      <c r="P4455" s="41"/>
      <c r="Q4455" s="41"/>
    </row>
    <row r="4456" spans="16:17" x14ac:dyDescent="0.2">
      <c r="P4456" s="41"/>
      <c r="Q4456" s="41"/>
    </row>
    <row r="4457" spans="16:17" x14ac:dyDescent="0.2">
      <c r="P4457" s="41"/>
      <c r="Q4457" s="41"/>
    </row>
    <row r="4458" spans="16:17" x14ac:dyDescent="0.2">
      <c r="P4458" s="41"/>
      <c r="Q4458" s="41"/>
    </row>
    <row r="4459" spans="16:17" x14ac:dyDescent="0.2">
      <c r="P4459" s="41"/>
      <c r="Q4459" s="41"/>
    </row>
    <row r="4460" spans="16:17" x14ac:dyDescent="0.2">
      <c r="P4460" s="41"/>
      <c r="Q4460" s="41"/>
    </row>
    <row r="4461" spans="16:17" x14ac:dyDescent="0.2">
      <c r="P4461" s="41"/>
      <c r="Q4461" s="41"/>
    </row>
    <row r="4462" spans="16:17" x14ac:dyDescent="0.2">
      <c r="P4462" s="41"/>
      <c r="Q4462" s="41"/>
    </row>
    <row r="4463" spans="16:17" x14ac:dyDescent="0.2">
      <c r="P4463" s="41"/>
      <c r="Q4463" s="41"/>
    </row>
    <row r="4464" spans="16:17" x14ac:dyDescent="0.2">
      <c r="P4464" s="41"/>
      <c r="Q4464" s="41"/>
    </row>
    <row r="4465" spans="16:17" x14ac:dyDescent="0.2">
      <c r="P4465" s="41"/>
      <c r="Q4465" s="41"/>
    </row>
    <row r="4466" spans="16:17" x14ac:dyDescent="0.2">
      <c r="P4466" s="41"/>
      <c r="Q4466" s="41"/>
    </row>
    <row r="4467" spans="16:17" x14ac:dyDescent="0.2">
      <c r="P4467" s="41"/>
      <c r="Q4467" s="41"/>
    </row>
    <row r="4468" spans="16:17" x14ac:dyDescent="0.2">
      <c r="P4468" s="41"/>
      <c r="Q4468" s="41"/>
    </row>
    <row r="4469" spans="16:17" x14ac:dyDescent="0.2">
      <c r="P4469" s="41"/>
      <c r="Q4469" s="41"/>
    </row>
    <row r="4470" spans="16:17" x14ac:dyDescent="0.2">
      <c r="P4470" s="41"/>
      <c r="Q4470" s="41"/>
    </row>
    <row r="4471" spans="16:17" x14ac:dyDescent="0.2">
      <c r="P4471" s="41"/>
      <c r="Q4471" s="41"/>
    </row>
    <row r="4472" spans="16:17" x14ac:dyDescent="0.2">
      <c r="P4472" s="41"/>
      <c r="Q4472" s="41"/>
    </row>
    <row r="4473" spans="16:17" x14ac:dyDescent="0.2">
      <c r="P4473" s="41"/>
      <c r="Q4473" s="41"/>
    </row>
    <row r="4474" spans="16:17" x14ac:dyDescent="0.2">
      <c r="P4474" s="41"/>
      <c r="Q4474" s="41"/>
    </row>
    <row r="4475" spans="16:17" x14ac:dyDescent="0.2">
      <c r="P4475" s="41"/>
      <c r="Q4475" s="41"/>
    </row>
    <row r="4476" spans="16:17" x14ac:dyDescent="0.2">
      <c r="P4476" s="41"/>
      <c r="Q4476" s="41"/>
    </row>
    <row r="4477" spans="16:17" x14ac:dyDescent="0.2">
      <c r="P4477" s="41"/>
      <c r="Q4477" s="41"/>
    </row>
    <row r="4478" spans="16:17" x14ac:dyDescent="0.2">
      <c r="P4478" s="41"/>
      <c r="Q4478" s="41"/>
    </row>
    <row r="4479" spans="16:17" x14ac:dyDescent="0.2">
      <c r="P4479" s="41"/>
      <c r="Q4479" s="41"/>
    </row>
    <row r="4480" spans="16:17" x14ac:dyDescent="0.2">
      <c r="P4480" s="41"/>
      <c r="Q4480" s="41"/>
    </row>
    <row r="4481" spans="16:17" x14ac:dyDescent="0.2">
      <c r="P4481" s="41"/>
      <c r="Q4481" s="41"/>
    </row>
    <row r="4482" spans="16:17" x14ac:dyDescent="0.2">
      <c r="P4482" s="41"/>
      <c r="Q4482" s="41"/>
    </row>
    <row r="4483" spans="16:17" x14ac:dyDescent="0.2">
      <c r="P4483" s="41"/>
      <c r="Q4483" s="41"/>
    </row>
    <row r="4484" spans="16:17" x14ac:dyDescent="0.2">
      <c r="P4484" s="41"/>
      <c r="Q4484" s="41"/>
    </row>
    <row r="4485" spans="16:17" x14ac:dyDescent="0.2">
      <c r="P4485" s="41"/>
      <c r="Q4485" s="41"/>
    </row>
    <row r="4486" spans="16:17" x14ac:dyDescent="0.2">
      <c r="P4486" s="41"/>
      <c r="Q4486" s="41"/>
    </row>
    <row r="4487" spans="16:17" x14ac:dyDescent="0.2">
      <c r="P4487" s="41"/>
      <c r="Q4487" s="41"/>
    </row>
    <row r="4488" spans="16:17" x14ac:dyDescent="0.2">
      <c r="P4488" s="41"/>
      <c r="Q4488" s="41"/>
    </row>
    <row r="4489" spans="16:17" x14ac:dyDescent="0.2">
      <c r="P4489" s="41"/>
      <c r="Q4489" s="41"/>
    </row>
    <row r="4490" spans="16:17" x14ac:dyDescent="0.2">
      <c r="P4490" s="41"/>
      <c r="Q4490" s="41"/>
    </row>
    <row r="4491" spans="16:17" x14ac:dyDescent="0.2">
      <c r="P4491" s="41"/>
      <c r="Q4491" s="41"/>
    </row>
    <row r="4492" spans="16:17" x14ac:dyDescent="0.2">
      <c r="P4492" s="41"/>
      <c r="Q4492" s="41"/>
    </row>
    <row r="4493" spans="16:17" x14ac:dyDescent="0.2">
      <c r="P4493" s="41"/>
      <c r="Q4493" s="41"/>
    </row>
    <row r="4494" spans="16:17" x14ac:dyDescent="0.2">
      <c r="P4494" s="41"/>
      <c r="Q4494" s="41"/>
    </row>
    <row r="4495" spans="16:17" x14ac:dyDescent="0.2">
      <c r="P4495" s="41"/>
      <c r="Q4495" s="41"/>
    </row>
    <row r="4496" spans="16:17" x14ac:dyDescent="0.2">
      <c r="P4496" s="41"/>
      <c r="Q4496" s="41"/>
    </row>
    <row r="4497" spans="16:17" x14ac:dyDescent="0.2">
      <c r="P4497" s="41"/>
      <c r="Q4497" s="41"/>
    </row>
    <row r="4498" spans="16:17" x14ac:dyDescent="0.2">
      <c r="P4498" s="41"/>
      <c r="Q4498" s="41"/>
    </row>
    <row r="4499" spans="16:17" x14ac:dyDescent="0.2">
      <c r="P4499" s="41"/>
      <c r="Q4499" s="41"/>
    </row>
    <row r="4500" spans="16:17" x14ac:dyDescent="0.2">
      <c r="P4500" s="41"/>
      <c r="Q4500" s="41"/>
    </row>
    <row r="4501" spans="16:17" x14ac:dyDescent="0.2">
      <c r="P4501" s="41"/>
      <c r="Q4501" s="41"/>
    </row>
    <row r="4502" spans="16:17" x14ac:dyDescent="0.2">
      <c r="P4502" s="41"/>
      <c r="Q4502" s="41"/>
    </row>
    <row r="4503" spans="16:17" x14ac:dyDescent="0.2">
      <c r="P4503" s="41"/>
      <c r="Q4503" s="41"/>
    </row>
    <row r="4504" spans="16:17" x14ac:dyDescent="0.2">
      <c r="P4504" s="41"/>
      <c r="Q4504" s="41"/>
    </row>
    <row r="4505" spans="16:17" x14ac:dyDescent="0.2">
      <c r="P4505" s="41"/>
      <c r="Q4505" s="41"/>
    </row>
    <row r="4506" spans="16:17" x14ac:dyDescent="0.2">
      <c r="P4506" s="41"/>
      <c r="Q4506" s="41"/>
    </row>
    <row r="4507" spans="16:17" x14ac:dyDescent="0.2">
      <c r="P4507" s="41"/>
      <c r="Q4507" s="41"/>
    </row>
    <row r="4508" spans="16:17" x14ac:dyDescent="0.2">
      <c r="P4508" s="41"/>
      <c r="Q4508" s="41"/>
    </row>
    <row r="4509" spans="16:17" x14ac:dyDescent="0.2">
      <c r="P4509" s="41"/>
      <c r="Q4509" s="41"/>
    </row>
    <row r="4510" spans="16:17" x14ac:dyDescent="0.2">
      <c r="P4510" s="41"/>
      <c r="Q4510" s="41"/>
    </row>
    <row r="4511" spans="16:17" x14ac:dyDescent="0.2">
      <c r="P4511" s="41"/>
      <c r="Q4511" s="41"/>
    </row>
    <row r="4512" spans="16:17" x14ac:dyDescent="0.2">
      <c r="P4512" s="41"/>
      <c r="Q4512" s="41"/>
    </row>
    <row r="4513" spans="16:17" x14ac:dyDescent="0.2">
      <c r="P4513" s="41"/>
      <c r="Q4513" s="41"/>
    </row>
    <row r="4514" spans="16:17" x14ac:dyDescent="0.2">
      <c r="P4514" s="41"/>
      <c r="Q4514" s="41"/>
    </row>
    <row r="4515" spans="16:17" x14ac:dyDescent="0.2">
      <c r="P4515" s="41"/>
      <c r="Q4515" s="41"/>
    </row>
    <row r="4516" spans="16:17" x14ac:dyDescent="0.2">
      <c r="P4516" s="41"/>
      <c r="Q4516" s="41"/>
    </row>
    <row r="4517" spans="16:17" x14ac:dyDescent="0.2">
      <c r="P4517" s="41"/>
      <c r="Q4517" s="41"/>
    </row>
    <row r="4518" spans="16:17" x14ac:dyDescent="0.2">
      <c r="P4518" s="41"/>
      <c r="Q4518" s="41"/>
    </row>
    <row r="4519" spans="16:17" x14ac:dyDescent="0.2">
      <c r="P4519" s="41"/>
      <c r="Q4519" s="41"/>
    </row>
    <row r="4520" spans="16:17" x14ac:dyDescent="0.2">
      <c r="P4520" s="41"/>
      <c r="Q4520" s="41"/>
    </row>
    <row r="4521" spans="16:17" x14ac:dyDescent="0.2">
      <c r="P4521" s="41"/>
      <c r="Q4521" s="41"/>
    </row>
    <row r="4522" spans="16:17" x14ac:dyDescent="0.2">
      <c r="P4522" s="41"/>
      <c r="Q4522" s="41"/>
    </row>
    <row r="4523" spans="16:17" x14ac:dyDescent="0.2">
      <c r="P4523" s="41"/>
      <c r="Q4523" s="41"/>
    </row>
    <row r="4524" spans="16:17" x14ac:dyDescent="0.2">
      <c r="P4524" s="41"/>
      <c r="Q4524" s="41"/>
    </row>
    <row r="4525" spans="16:17" x14ac:dyDescent="0.2">
      <c r="P4525" s="41"/>
      <c r="Q4525" s="41"/>
    </row>
    <row r="4526" spans="16:17" x14ac:dyDescent="0.2">
      <c r="P4526" s="41"/>
      <c r="Q4526" s="41"/>
    </row>
    <row r="4527" spans="16:17" x14ac:dyDescent="0.2">
      <c r="P4527" s="41"/>
      <c r="Q4527" s="41"/>
    </row>
    <row r="4528" spans="16:17" x14ac:dyDescent="0.2">
      <c r="P4528" s="41"/>
      <c r="Q4528" s="41"/>
    </row>
    <row r="4529" spans="16:17" x14ac:dyDescent="0.2">
      <c r="P4529" s="41"/>
      <c r="Q4529" s="41"/>
    </row>
    <row r="4530" spans="16:17" x14ac:dyDescent="0.2">
      <c r="P4530" s="41"/>
      <c r="Q4530" s="41"/>
    </row>
    <row r="4531" spans="16:17" x14ac:dyDescent="0.2">
      <c r="P4531" s="41"/>
      <c r="Q4531" s="41"/>
    </row>
    <row r="4532" spans="16:17" x14ac:dyDescent="0.2">
      <c r="P4532" s="41"/>
      <c r="Q4532" s="41"/>
    </row>
    <row r="4533" spans="16:17" x14ac:dyDescent="0.2">
      <c r="P4533" s="41"/>
      <c r="Q4533" s="41"/>
    </row>
    <row r="4534" spans="16:17" x14ac:dyDescent="0.2">
      <c r="P4534" s="41"/>
      <c r="Q4534" s="41"/>
    </row>
    <row r="4535" spans="16:17" x14ac:dyDescent="0.2">
      <c r="P4535" s="41"/>
      <c r="Q4535" s="41"/>
    </row>
    <row r="4536" spans="16:17" x14ac:dyDescent="0.2">
      <c r="P4536" s="41"/>
      <c r="Q4536" s="41"/>
    </row>
    <row r="4537" spans="16:17" x14ac:dyDescent="0.2">
      <c r="P4537" s="41"/>
      <c r="Q4537" s="41"/>
    </row>
    <row r="4538" spans="16:17" x14ac:dyDescent="0.2">
      <c r="P4538" s="41"/>
      <c r="Q4538" s="41"/>
    </row>
    <row r="4539" spans="16:17" x14ac:dyDescent="0.2">
      <c r="P4539" s="41"/>
      <c r="Q4539" s="41"/>
    </row>
    <row r="4540" spans="16:17" x14ac:dyDescent="0.2">
      <c r="P4540" s="41"/>
      <c r="Q4540" s="41"/>
    </row>
    <row r="4541" spans="16:17" x14ac:dyDescent="0.2">
      <c r="P4541" s="41"/>
      <c r="Q4541" s="41"/>
    </row>
    <row r="4542" spans="16:17" x14ac:dyDescent="0.2">
      <c r="P4542" s="41"/>
      <c r="Q4542" s="41"/>
    </row>
    <row r="4543" spans="16:17" x14ac:dyDescent="0.2">
      <c r="P4543" s="41"/>
      <c r="Q4543" s="41"/>
    </row>
    <row r="4544" spans="16:17" x14ac:dyDescent="0.2">
      <c r="P4544" s="41"/>
      <c r="Q4544" s="41"/>
    </row>
    <row r="4545" spans="16:17" x14ac:dyDescent="0.2">
      <c r="P4545" s="41"/>
      <c r="Q4545" s="41"/>
    </row>
    <row r="4546" spans="16:17" x14ac:dyDescent="0.2">
      <c r="P4546" s="41"/>
      <c r="Q4546" s="41"/>
    </row>
    <row r="4547" spans="16:17" x14ac:dyDescent="0.2">
      <c r="P4547" s="41"/>
      <c r="Q4547" s="41"/>
    </row>
    <row r="4548" spans="16:17" x14ac:dyDescent="0.2">
      <c r="P4548" s="41"/>
      <c r="Q4548" s="41"/>
    </row>
    <row r="4549" spans="16:17" x14ac:dyDescent="0.2">
      <c r="P4549" s="41"/>
      <c r="Q4549" s="41"/>
    </row>
    <row r="4550" spans="16:17" x14ac:dyDescent="0.2">
      <c r="P4550" s="41"/>
      <c r="Q4550" s="41"/>
    </row>
    <row r="4551" spans="16:17" x14ac:dyDescent="0.2">
      <c r="P4551" s="41"/>
      <c r="Q4551" s="41"/>
    </row>
    <row r="4552" spans="16:17" x14ac:dyDescent="0.2">
      <c r="P4552" s="41"/>
      <c r="Q4552" s="41"/>
    </row>
    <row r="4553" spans="16:17" x14ac:dyDescent="0.2">
      <c r="P4553" s="41"/>
      <c r="Q4553" s="41"/>
    </row>
    <row r="4554" spans="16:17" x14ac:dyDescent="0.2">
      <c r="P4554" s="41"/>
      <c r="Q4554" s="41"/>
    </row>
    <row r="4555" spans="16:17" x14ac:dyDescent="0.2">
      <c r="P4555" s="41"/>
      <c r="Q4555" s="41"/>
    </row>
    <row r="4556" spans="16:17" x14ac:dyDescent="0.2">
      <c r="P4556" s="41"/>
      <c r="Q4556" s="41"/>
    </row>
    <row r="4557" spans="16:17" x14ac:dyDescent="0.2">
      <c r="P4557" s="41"/>
      <c r="Q4557" s="41"/>
    </row>
    <row r="4558" spans="16:17" x14ac:dyDescent="0.2">
      <c r="P4558" s="41"/>
      <c r="Q4558" s="41"/>
    </row>
    <row r="4559" spans="16:17" x14ac:dyDescent="0.2">
      <c r="P4559" s="41"/>
      <c r="Q4559" s="41"/>
    </row>
    <row r="4560" spans="16:17" x14ac:dyDescent="0.2">
      <c r="P4560" s="41"/>
      <c r="Q4560" s="41"/>
    </row>
    <row r="4561" spans="16:17" x14ac:dyDescent="0.2">
      <c r="P4561" s="41"/>
      <c r="Q4561" s="41"/>
    </row>
    <row r="4562" spans="16:17" x14ac:dyDescent="0.2">
      <c r="P4562" s="41"/>
      <c r="Q4562" s="41"/>
    </row>
    <row r="4563" spans="16:17" x14ac:dyDescent="0.2">
      <c r="P4563" s="41"/>
      <c r="Q4563" s="41"/>
    </row>
    <row r="4564" spans="16:17" x14ac:dyDescent="0.2">
      <c r="P4564" s="41"/>
      <c r="Q4564" s="41"/>
    </row>
    <row r="4565" spans="16:17" x14ac:dyDescent="0.2">
      <c r="P4565" s="41"/>
      <c r="Q4565" s="41"/>
    </row>
    <row r="4566" spans="16:17" x14ac:dyDescent="0.2">
      <c r="P4566" s="41"/>
      <c r="Q4566" s="41"/>
    </row>
    <row r="4567" spans="16:17" x14ac:dyDescent="0.2">
      <c r="P4567" s="41"/>
      <c r="Q4567" s="41"/>
    </row>
    <row r="4568" spans="16:17" x14ac:dyDescent="0.2">
      <c r="P4568" s="41"/>
      <c r="Q4568" s="41"/>
    </row>
    <row r="4569" spans="16:17" x14ac:dyDescent="0.2">
      <c r="P4569" s="41"/>
      <c r="Q4569" s="41"/>
    </row>
    <row r="4570" spans="16:17" x14ac:dyDescent="0.2">
      <c r="P4570" s="41"/>
      <c r="Q4570" s="41"/>
    </row>
    <row r="4571" spans="16:17" x14ac:dyDescent="0.2">
      <c r="P4571" s="41"/>
      <c r="Q4571" s="41"/>
    </row>
    <row r="4572" spans="16:17" x14ac:dyDescent="0.2">
      <c r="P4572" s="41"/>
      <c r="Q4572" s="41"/>
    </row>
    <row r="4573" spans="16:17" x14ac:dyDescent="0.2">
      <c r="P4573" s="41"/>
      <c r="Q4573" s="41"/>
    </row>
    <row r="4574" spans="16:17" x14ac:dyDescent="0.2">
      <c r="P4574" s="41"/>
      <c r="Q4574" s="41"/>
    </row>
    <row r="4575" spans="16:17" x14ac:dyDescent="0.2">
      <c r="P4575" s="41"/>
      <c r="Q4575" s="41"/>
    </row>
    <row r="4576" spans="16:17" x14ac:dyDescent="0.2">
      <c r="P4576" s="41"/>
      <c r="Q4576" s="41"/>
    </row>
    <row r="4577" spans="16:17" x14ac:dyDescent="0.2">
      <c r="P4577" s="41"/>
      <c r="Q4577" s="41"/>
    </row>
    <row r="4578" spans="16:17" x14ac:dyDescent="0.2">
      <c r="P4578" s="41"/>
      <c r="Q4578" s="41"/>
    </row>
    <row r="4579" spans="16:17" x14ac:dyDescent="0.2">
      <c r="P4579" s="41"/>
      <c r="Q4579" s="41"/>
    </row>
    <row r="4580" spans="16:17" x14ac:dyDescent="0.2">
      <c r="P4580" s="41"/>
      <c r="Q4580" s="41"/>
    </row>
    <row r="4581" spans="16:17" x14ac:dyDescent="0.2">
      <c r="P4581" s="41"/>
      <c r="Q4581" s="41"/>
    </row>
    <row r="4582" spans="16:17" x14ac:dyDescent="0.2">
      <c r="P4582" s="41"/>
      <c r="Q4582" s="41"/>
    </row>
    <row r="4583" spans="16:17" x14ac:dyDescent="0.2">
      <c r="P4583" s="41"/>
      <c r="Q4583" s="41"/>
    </row>
    <row r="4584" spans="16:17" x14ac:dyDescent="0.2">
      <c r="P4584" s="41"/>
      <c r="Q4584" s="41"/>
    </row>
    <row r="4585" spans="16:17" x14ac:dyDescent="0.2">
      <c r="P4585" s="41"/>
      <c r="Q4585" s="41"/>
    </row>
    <row r="4586" spans="16:17" x14ac:dyDescent="0.2">
      <c r="P4586" s="41"/>
      <c r="Q4586" s="41"/>
    </row>
    <row r="4587" spans="16:17" x14ac:dyDescent="0.2">
      <c r="P4587" s="41"/>
      <c r="Q4587" s="41"/>
    </row>
    <row r="4588" spans="16:17" x14ac:dyDescent="0.2">
      <c r="P4588" s="41"/>
      <c r="Q4588" s="41"/>
    </row>
    <row r="4589" spans="16:17" x14ac:dyDescent="0.2">
      <c r="P4589" s="41"/>
      <c r="Q4589" s="41"/>
    </row>
    <row r="4590" spans="16:17" x14ac:dyDescent="0.2">
      <c r="P4590" s="41"/>
      <c r="Q4590" s="41"/>
    </row>
    <row r="4591" spans="16:17" x14ac:dyDescent="0.2">
      <c r="P4591" s="41"/>
      <c r="Q4591" s="41"/>
    </row>
    <row r="4592" spans="16:17" x14ac:dyDescent="0.2">
      <c r="P4592" s="41"/>
      <c r="Q4592" s="41"/>
    </row>
    <row r="4593" spans="16:17" x14ac:dyDescent="0.2">
      <c r="P4593" s="41"/>
      <c r="Q4593" s="41"/>
    </row>
    <row r="4594" spans="16:17" x14ac:dyDescent="0.2">
      <c r="P4594" s="41"/>
      <c r="Q4594" s="41"/>
    </row>
    <row r="4595" spans="16:17" x14ac:dyDescent="0.2">
      <c r="P4595" s="41"/>
      <c r="Q4595" s="41"/>
    </row>
    <row r="4596" spans="16:17" x14ac:dyDescent="0.2">
      <c r="P4596" s="41"/>
      <c r="Q4596" s="41"/>
    </row>
    <row r="4597" spans="16:17" x14ac:dyDescent="0.2">
      <c r="P4597" s="41"/>
      <c r="Q4597" s="41"/>
    </row>
    <row r="4598" spans="16:17" x14ac:dyDescent="0.2">
      <c r="P4598" s="41"/>
      <c r="Q4598" s="41"/>
    </row>
    <row r="4599" spans="16:17" x14ac:dyDescent="0.2">
      <c r="P4599" s="41"/>
      <c r="Q4599" s="41"/>
    </row>
    <row r="4600" spans="16:17" x14ac:dyDescent="0.2">
      <c r="P4600" s="41"/>
      <c r="Q4600" s="41"/>
    </row>
    <row r="4601" spans="16:17" x14ac:dyDescent="0.2">
      <c r="P4601" s="41"/>
      <c r="Q4601" s="41"/>
    </row>
    <row r="4602" spans="16:17" x14ac:dyDescent="0.2">
      <c r="P4602" s="41"/>
      <c r="Q4602" s="41"/>
    </row>
    <row r="4603" spans="16:17" x14ac:dyDescent="0.2">
      <c r="P4603" s="41"/>
      <c r="Q4603" s="41"/>
    </row>
    <row r="4604" spans="16:17" x14ac:dyDescent="0.2">
      <c r="P4604" s="41"/>
      <c r="Q4604" s="41"/>
    </row>
    <row r="4605" spans="16:17" x14ac:dyDescent="0.2">
      <c r="P4605" s="41"/>
      <c r="Q4605" s="41"/>
    </row>
    <row r="4606" spans="16:17" x14ac:dyDescent="0.2">
      <c r="P4606" s="41"/>
      <c r="Q4606" s="41"/>
    </row>
    <row r="4607" spans="16:17" x14ac:dyDescent="0.2">
      <c r="P4607" s="41"/>
      <c r="Q4607" s="41"/>
    </row>
    <row r="4608" spans="16:17" x14ac:dyDescent="0.2">
      <c r="P4608" s="41"/>
      <c r="Q4608" s="41"/>
    </row>
    <row r="4609" spans="16:17" x14ac:dyDescent="0.2">
      <c r="P4609" s="41"/>
      <c r="Q4609" s="41"/>
    </row>
    <row r="4610" spans="16:17" x14ac:dyDescent="0.2">
      <c r="P4610" s="41"/>
      <c r="Q4610" s="41"/>
    </row>
    <row r="4611" spans="16:17" x14ac:dyDescent="0.2">
      <c r="P4611" s="41"/>
      <c r="Q4611" s="41"/>
    </row>
    <row r="4612" spans="16:17" x14ac:dyDescent="0.2">
      <c r="P4612" s="41"/>
      <c r="Q4612" s="41"/>
    </row>
    <row r="4613" spans="16:17" x14ac:dyDescent="0.2">
      <c r="P4613" s="41"/>
      <c r="Q4613" s="41"/>
    </row>
    <row r="4614" spans="16:17" x14ac:dyDescent="0.2">
      <c r="P4614" s="41"/>
      <c r="Q4614" s="41"/>
    </row>
    <row r="4615" spans="16:17" x14ac:dyDescent="0.2">
      <c r="P4615" s="41"/>
      <c r="Q4615" s="41"/>
    </row>
    <row r="4616" spans="16:17" x14ac:dyDescent="0.2">
      <c r="P4616" s="41"/>
      <c r="Q4616" s="41"/>
    </row>
    <row r="4617" spans="16:17" x14ac:dyDescent="0.2">
      <c r="P4617" s="41"/>
      <c r="Q4617" s="41"/>
    </row>
    <row r="4618" spans="16:17" x14ac:dyDescent="0.2">
      <c r="P4618" s="41"/>
      <c r="Q4618" s="41"/>
    </row>
    <row r="4619" spans="16:17" x14ac:dyDescent="0.2">
      <c r="P4619" s="41"/>
      <c r="Q4619" s="41"/>
    </row>
    <row r="4620" spans="16:17" x14ac:dyDescent="0.2">
      <c r="P4620" s="41"/>
      <c r="Q4620" s="41"/>
    </row>
    <row r="4621" spans="16:17" x14ac:dyDescent="0.2">
      <c r="P4621" s="41"/>
      <c r="Q4621" s="41"/>
    </row>
    <row r="4622" spans="16:17" x14ac:dyDescent="0.2">
      <c r="P4622" s="41"/>
      <c r="Q4622" s="41"/>
    </row>
    <row r="4623" spans="16:17" x14ac:dyDescent="0.2">
      <c r="P4623" s="41"/>
      <c r="Q4623" s="41"/>
    </row>
    <row r="4624" spans="16:17" x14ac:dyDescent="0.2">
      <c r="P4624" s="41"/>
      <c r="Q4624" s="41"/>
    </row>
    <row r="4625" spans="16:17" x14ac:dyDescent="0.2">
      <c r="P4625" s="41"/>
      <c r="Q4625" s="41"/>
    </row>
    <row r="4626" spans="16:17" x14ac:dyDescent="0.2">
      <c r="P4626" s="41"/>
      <c r="Q4626" s="41"/>
    </row>
    <row r="4627" spans="16:17" x14ac:dyDescent="0.2">
      <c r="P4627" s="41"/>
      <c r="Q4627" s="41"/>
    </row>
    <row r="4628" spans="16:17" x14ac:dyDescent="0.2">
      <c r="P4628" s="41"/>
      <c r="Q4628" s="41"/>
    </row>
    <row r="4629" spans="16:17" x14ac:dyDescent="0.2">
      <c r="P4629" s="41"/>
      <c r="Q4629" s="41"/>
    </row>
    <row r="4630" spans="16:17" x14ac:dyDescent="0.2">
      <c r="P4630" s="41"/>
      <c r="Q4630" s="41"/>
    </row>
    <row r="4631" spans="16:17" x14ac:dyDescent="0.2">
      <c r="P4631" s="41"/>
      <c r="Q4631" s="41"/>
    </row>
    <row r="4632" spans="16:17" x14ac:dyDescent="0.2">
      <c r="P4632" s="41"/>
      <c r="Q4632" s="41"/>
    </row>
    <row r="4633" spans="16:17" x14ac:dyDescent="0.2">
      <c r="P4633" s="41"/>
      <c r="Q4633" s="41"/>
    </row>
    <row r="4634" spans="16:17" x14ac:dyDescent="0.2">
      <c r="P4634" s="41"/>
      <c r="Q4634" s="41"/>
    </row>
    <row r="4635" spans="16:17" x14ac:dyDescent="0.2">
      <c r="P4635" s="41"/>
      <c r="Q4635" s="41"/>
    </row>
    <row r="4636" spans="16:17" x14ac:dyDescent="0.2">
      <c r="P4636" s="41"/>
      <c r="Q4636" s="41"/>
    </row>
    <row r="4637" spans="16:17" x14ac:dyDescent="0.2">
      <c r="P4637" s="41"/>
      <c r="Q4637" s="41"/>
    </row>
    <row r="4638" spans="16:17" x14ac:dyDescent="0.2">
      <c r="P4638" s="41"/>
      <c r="Q4638" s="41"/>
    </row>
    <row r="4639" spans="16:17" x14ac:dyDescent="0.2">
      <c r="P4639" s="41"/>
      <c r="Q4639" s="41"/>
    </row>
    <row r="4640" spans="16:17" x14ac:dyDescent="0.2">
      <c r="P4640" s="41"/>
      <c r="Q4640" s="41"/>
    </row>
    <row r="4641" spans="16:17" x14ac:dyDescent="0.2">
      <c r="P4641" s="41"/>
      <c r="Q4641" s="41"/>
    </row>
    <row r="4642" spans="16:17" x14ac:dyDescent="0.2">
      <c r="P4642" s="41"/>
      <c r="Q4642" s="41"/>
    </row>
    <row r="4643" spans="16:17" x14ac:dyDescent="0.2">
      <c r="P4643" s="41"/>
      <c r="Q4643" s="41"/>
    </row>
    <row r="4644" spans="16:17" x14ac:dyDescent="0.2">
      <c r="P4644" s="41"/>
      <c r="Q4644" s="41"/>
    </row>
    <row r="4645" spans="16:17" x14ac:dyDescent="0.2">
      <c r="P4645" s="41"/>
      <c r="Q4645" s="41"/>
    </row>
    <row r="4646" spans="16:17" x14ac:dyDescent="0.2">
      <c r="P4646" s="41"/>
      <c r="Q4646" s="41"/>
    </row>
    <row r="4647" spans="16:17" x14ac:dyDescent="0.2">
      <c r="P4647" s="41"/>
      <c r="Q4647" s="41"/>
    </row>
    <row r="4648" spans="16:17" x14ac:dyDescent="0.2">
      <c r="P4648" s="41"/>
      <c r="Q4648" s="41"/>
    </row>
    <row r="4649" spans="16:17" x14ac:dyDescent="0.2">
      <c r="P4649" s="41"/>
      <c r="Q4649" s="41"/>
    </row>
    <row r="4650" spans="16:17" x14ac:dyDescent="0.2">
      <c r="P4650" s="41"/>
      <c r="Q4650" s="41"/>
    </row>
    <row r="4651" spans="16:17" x14ac:dyDescent="0.2">
      <c r="P4651" s="41"/>
      <c r="Q4651" s="41"/>
    </row>
    <row r="4652" spans="16:17" x14ac:dyDescent="0.2">
      <c r="P4652" s="41"/>
      <c r="Q4652" s="41"/>
    </row>
    <row r="4653" spans="16:17" x14ac:dyDescent="0.2">
      <c r="P4653" s="41"/>
      <c r="Q4653" s="41"/>
    </row>
    <row r="4654" spans="16:17" x14ac:dyDescent="0.2">
      <c r="P4654" s="41"/>
      <c r="Q4654" s="41"/>
    </row>
    <row r="4655" spans="16:17" x14ac:dyDescent="0.2">
      <c r="P4655" s="41"/>
      <c r="Q4655" s="41"/>
    </row>
    <row r="4656" spans="16:17" x14ac:dyDescent="0.2">
      <c r="P4656" s="41"/>
      <c r="Q4656" s="41"/>
    </row>
    <row r="4657" spans="16:17" x14ac:dyDescent="0.2">
      <c r="P4657" s="41"/>
      <c r="Q4657" s="41"/>
    </row>
    <row r="4658" spans="16:17" x14ac:dyDescent="0.2">
      <c r="P4658" s="41"/>
      <c r="Q4658" s="41"/>
    </row>
    <row r="4659" spans="16:17" x14ac:dyDescent="0.2">
      <c r="P4659" s="41"/>
      <c r="Q4659" s="41"/>
    </row>
    <row r="4660" spans="16:17" x14ac:dyDescent="0.2">
      <c r="P4660" s="41"/>
      <c r="Q4660" s="41"/>
    </row>
    <row r="4661" spans="16:17" x14ac:dyDescent="0.2">
      <c r="P4661" s="41"/>
      <c r="Q4661" s="41"/>
    </row>
    <row r="4662" spans="16:17" x14ac:dyDescent="0.2">
      <c r="P4662" s="41"/>
      <c r="Q4662" s="41"/>
    </row>
    <row r="4663" spans="16:17" x14ac:dyDescent="0.2">
      <c r="P4663" s="41"/>
      <c r="Q4663" s="41"/>
    </row>
    <row r="4664" spans="16:17" x14ac:dyDescent="0.2">
      <c r="P4664" s="41"/>
      <c r="Q4664" s="41"/>
    </row>
    <row r="4665" spans="16:17" x14ac:dyDescent="0.2">
      <c r="P4665" s="41"/>
      <c r="Q4665" s="41"/>
    </row>
    <row r="4666" spans="16:17" x14ac:dyDescent="0.2">
      <c r="P4666" s="41"/>
      <c r="Q4666" s="41"/>
    </row>
    <row r="4667" spans="16:17" x14ac:dyDescent="0.2">
      <c r="P4667" s="41"/>
      <c r="Q4667" s="41"/>
    </row>
    <row r="4668" spans="16:17" x14ac:dyDescent="0.2">
      <c r="P4668" s="41"/>
      <c r="Q4668" s="41"/>
    </row>
    <row r="4669" spans="16:17" x14ac:dyDescent="0.2">
      <c r="P4669" s="41"/>
      <c r="Q4669" s="41"/>
    </row>
    <row r="4670" spans="16:17" x14ac:dyDescent="0.2">
      <c r="P4670" s="41"/>
      <c r="Q4670" s="41"/>
    </row>
    <row r="4671" spans="16:17" x14ac:dyDescent="0.2">
      <c r="P4671" s="41"/>
      <c r="Q4671" s="41"/>
    </row>
    <row r="4672" spans="16:17" x14ac:dyDescent="0.2">
      <c r="P4672" s="41"/>
      <c r="Q4672" s="41"/>
    </row>
    <row r="4673" spans="16:17" x14ac:dyDescent="0.2">
      <c r="P4673" s="41"/>
      <c r="Q4673" s="41"/>
    </row>
    <row r="4674" spans="16:17" x14ac:dyDescent="0.2">
      <c r="P4674" s="41"/>
      <c r="Q4674" s="41"/>
    </row>
    <row r="4675" spans="16:17" x14ac:dyDescent="0.2">
      <c r="P4675" s="41"/>
      <c r="Q4675" s="41"/>
    </row>
    <row r="4676" spans="16:17" x14ac:dyDescent="0.2">
      <c r="P4676" s="41"/>
      <c r="Q4676" s="41"/>
    </row>
    <row r="4677" spans="16:17" x14ac:dyDescent="0.2">
      <c r="P4677" s="41"/>
      <c r="Q4677" s="41"/>
    </row>
    <row r="4678" spans="16:17" x14ac:dyDescent="0.2">
      <c r="P4678" s="41"/>
      <c r="Q4678" s="41"/>
    </row>
    <row r="4679" spans="16:17" x14ac:dyDescent="0.2">
      <c r="P4679" s="41"/>
      <c r="Q4679" s="41"/>
    </row>
    <row r="4680" spans="16:17" x14ac:dyDescent="0.2">
      <c r="P4680" s="41"/>
      <c r="Q4680" s="41"/>
    </row>
    <row r="4681" spans="16:17" x14ac:dyDescent="0.2">
      <c r="P4681" s="41"/>
      <c r="Q4681" s="41"/>
    </row>
    <row r="4682" spans="16:17" x14ac:dyDescent="0.2">
      <c r="P4682" s="41"/>
      <c r="Q4682" s="41"/>
    </row>
    <row r="4683" spans="16:17" x14ac:dyDescent="0.2">
      <c r="P4683" s="41"/>
      <c r="Q4683" s="41"/>
    </row>
    <row r="4684" spans="16:17" x14ac:dyDescent="0.2">
      <c r="P4684" s="41"/>
      <c r="Q4684" s="41"/>
    </row>
    <row r="4685" spans="16:17" x14ac:dyDescent="0.2">
      <c r="P4685" s="41"/>
      <c r="Q4685" s="41"/>
    </row>
    <row r="4686" spans="16:17" x14ac:dyDescent="0.2">
      <c r="P4686" s="41"/>
      <c r="Q4686" s="41"/>
    </row>
    <row r="4687" spans="16:17" x14ac:dyDescent="0.2">
      <c r="P4687" s="41"/>
      <c r="Q4687" s="41"/>
    </row>
    <row r="4688" spans="16:17" x14ac:dyDescent="0.2">
      <c r="P4688" s="41"/>
      <c r="Q4688" s="41"/>
    </row>
    <row r="4689" spans="16:17" x14ac:dyDescent="0.2">
      <c r="P4689" s="41"/>
      <c r="Q4689" s="41"/>
    </row>
    <row r="4690" spans="16:17" x14ac:dyDescent="0.2">
      <c r="P4690" s="41"/>
      <c r="Q4690" s="41"/>
    </row>
    <row r="4691" spans="16:17" x14ac:dyDescent="0.2">
      <c r="P4691" s="41"/>
      <c r="Q4691" s="41"/>
    </row>
    <row r="4692" spans="16:17" x14ac:dyDescent="0.2">
      <c r="P4692" s="41"/>
      <c r="Q4692" s="41"/>
    </row>
    <row r="4693" spans="16:17" x14ac:dyDescent="0.2">
      <c r="P4693" s="41"/>
      <c r="Q4693" s="41"/>
    </row>
    <row r="4694" spans="16:17" x14ac:dyDescent="0.2">
      <c r="P4694" s="41"/>
      <c r="Q4694" s="41"/>
    </row>
    <row r="4695" spans="16:17" x14ac:dyDescent="0.2">
      <c r="P4695" s="41"/>
      <c r="Q4695" s="41"/>
    </row>
    <row r="4696" spans="16:17" x14ac:dyDescent="0.2">
      <c r="P4696" s="41"/>
      <c r="Q4696" s="41"/>
    </row>
    <row r="4697" spans="16:17" x14ac:dyDescent="0.2">
      <c r="P4697" s="41"/>
      <c r="Q4697" s="41"/>
    </row>
    <row r="4698" spans="16:17" x14ac:dyDescent="0.2">
      <c r="P4698" s="41"/>
      <c r="Q4698" s="41"/>
    </row>
    <row r="4699" spans="16:17" x14ac:dyDescent="0.2">
      <c r="P4699" s="41"/>
      <c r="Q4699" s="41"/>
    </row>
    <row r="4700" spans="16:17" x14ac:dyDescent="0.2">
      <c r="P4700" s="41"/>
      <c r="Q4700" s="41"/>
    </row>
    <row r="4701" spans="16:17" x14ac:dyDescent="0.2">
      <c r="P4701" s="41"/>
      <c r="Q4701" s="41"/>
    </row>
    <row r="4702" spans="16:17" x14ac:dyDescent="0.2">
      <c r="P4702" s="41"/>
      <c r="Q4702" s="41"/>
    </row>
    <row r="4703" spans="16:17" x14ac:dyDescent="0.2">
      <c r="P4703" s="41"/>
      <c r="Q4703" s="41"/>
    </row>
    <row r="4704" spans="16:17" x14ac:dyDescent="0.2">
      <c r="P4704" s="41"/>
      <c r="Q4704" s="41"/>
    </row>
    <row r="4705" spans="16:17" x14ac:dyDescent="0.2">
      <c r="P4705" s="41"/>
      <c r="Q4705" s="41"/>
    </row>
    <row r="4706" spans="16:17" x14ac:dyDescent="0.2">
      <c r="P4706" s="41"/>
      <c r="Q4706" s="41"/>
    </row>
    <row r="4707" spans="16:17" x14ac:dyDescent="0.2">
      <c r="P4707" s="41"/>
      <c r="Q4707" s="41"/>
    </row>
    <row r="4708" spans="16:17" x14ac:dyDescent="0.2">
      <c r="P4708" s="41"/>
      <c r="Q4708" s="41"/>
    </row>
    <row r="4709" spans="16:17" x14ac:dyDescent="0.2">
      <c r="P4709" s="41"/>
      <c r="Q4709" s="41"/>
    </row>
    <row r="4710" spans="16:17" x14ac:dyDescent="0.2">
      <c r="P4710" s="41"/>
      <c r="Q4710" s="41"/>
    </row>
    <row r="4711" spans="16:17" x14ac:dyDescent="0.2">
      <c r="P4711" s="41"/>
      <c r="Q4711" s="41"/>
    </row>
    <row r="4712" spans="16:17" x14ac:dyDescent="0.2">
      <c r="P4712" s="41"/>
      <c r="Q4712" s="41"/>
    </row>
    <row r="4713" spans="16:17" x14ac:dyDescent="0.2">
      <c r="P4713" s="41"/>
      <c r="Q4713" s="41"/>
    </row>
    <row r="4714" spans="16:17" x14ac:dyDescent="0.2">
      <c r="P4714" s="41"/>
      <c r="Q4714" s="41"/>
    </row>
    <row r="4715" spans="16:17" x14ac:dyDescent="0.2">
      <c r="P4715" s="41"/>
      <c r="Q4715" s="41"/>
    </row>
    <row r="4716" spans="16:17" x14ac:dyDescent="0.2">
      <c r="P4716" s="41"/>
      <c r="Q4716" s="41"/>
    </row>
    <row r="4717" spans="16:17" x14ac:dyDescent="0.2">
      <c r="P4717" s="41"/>
      <c r="Q4717" s="41"/>
    </row>
    <row r="4718" spans="16:17" x14ac:dyDescent="0.2">
      <c r="P4718" s="41"/>
      <c r="Q4718" s="41"/>
    </row>
    <row r="4719" spans="16:17" x14ac:dyDescent="0.2">
      <c r="P4719" s="41"/>
      <c r="Q4719" s="41"/>
    </row>
    <row r="4720" spans="16:17" x14ac:dyDescent="0.2">
      <c r="P4720" s="41"/>
      <c r="Q4720" s="41"/>
    </row>
    <row r="4721" spans="16:17" x14ac:dyDescent="0.2">
      <c r="P4721" s="41"/>
      <c r="Q4721" s="41"/>
    </row>
    <row r="4722" spans="16:17" x14ac:dyDescent="0.2">
      <c r="P4722" s="41"/>
      <c r="Q4722" s="41"/>
    </row>
    <row r="4723" spans="16:17" x14ac:dyDescent="0.2">
      <c r="P4723" s="41"/>
      <c r="Q4723" s="41"/>
    </row>
    <row r="4724" spans="16:17" x14ac:dyDescent="0.2">
      <c r="P4724" s="41"/>
      <c r="Q4724" s="41"/>
    </row>
    <row r="4725" spans="16:17" x14ac:dyDescent="0.2">
      <c r="P4725" s="41"/>
      <c r="Q4725" s="41"/>
    </row>
    <row r="4726" spans="16:17" x14ac:dyDescent="0.2">
      <c r="P4726" s="41"/>
      <c r="Q4726" s="41"/>
    </row>
    <row r="4727" spans="16:17" x14ac:dyDescent="0.2">
      <c r="P4727" s="41"/>
      <c r="Q4727" s="41"/>
    </row>
    <row r="4728" spans="16:17" x14ac:dyDescent="0.2">
      <c r="P4728" s="41"/>
      <c r="Q4728" s="41"/>
    </row>
    <row r="4729" spans="16:17" x14ac:dyDescent="0.2">
      <c r="P4729" s="41"/>
      <c r="Q4729" s="41"/>
    </row>
    <row r="4730" spans="16:17" x14ac:dyDescent="0.2">
      <c r="P4730" s="41"/>
      <c r="Q4730" s="41"/>
    </row>
    <row r="4731" spans="16:17" x14ac:dyDescent="0.2">
      <c r="P4731" s="41"/>
      <c r="Q4731" s="41"/>
    </row>
    <row r="4732" spans="16:17" x14ac:dyDescent="0.2">
      <c r="P4732" s="41"/>
      <c r="Q4732" s="41"/>
    </row>
    <row r="4733" spans="16:17" x14ac:dyDescent="0.2">
      <c r="P4733" s="41"/>
      <c r="Q4733" s="41"/>
    </row>
    <row r="4734" spans="16:17" x14ac:dyDescent="0.2">
      <c r="P4734" s="41"/>
      <c r="Q4734" s="41"/>
    </row>
    <row r="4735" spans="16:17" x14ac:dyDescent="0.2">
      <c r="P4735" s="41"/>
      <c r="Q4735" s="41"/>
    </row>
    <row r="4736" spans="16:17" x14ac:dyDescent="0.2">
      <c r="P4736" s="41"/>
      <c r="Q4736" s="41"/>
    </row>
    <row r="4737" spans="16:17" x14ac:dyDescent="0.2">
      <c r="P4737" s="41"/>
      <c r="Q4737" s="41"/>
    </row>
    <row r="4738" spans="16:17" x14ac:dyDescent="0.2">
      <c r="P4738" s="41"/>
      <c r="Q4738" s="41"/>
    </row>
    <row r="4739" spans="16:17" x14ac:dyDescent="0.2">
      <c r="P4739" s="41"/>
      <c r="Q4739" s="41"/>
    </row>
    <row r="4740" spans="16:17" x14ac:dyDescent="0.2">
      <c r="P4740" s="41"/>
      <c r="Q4740" s="41"/>
    </row>
    <row r="4741" spans="16:17" x14ac:dyDescent="0.2">
      <c r="P4741" s="41"/>
      <c r="Q4741" s="41"/>
    </row>
    <row r="4742" spans="16:17" x14ac:dyDescent="0.2">
      <c r="P4742" s="41"/>
      <c r="Q4742" s="41"/>
    </row>
    <row r="4743" spans="16:17" x14ac:dyDescent="0.2">
      <c r="P4743" s="41"/>
      <c r="Q4743" s="41"/>
    </row>
    <row r="4744" spans="16:17" x14ac:dyDescent="0.2">
      <c r="P4744" s="41"/>
      <c r="Q4744" s="41"/>
    </row>
    <row r="4745" spans="16:17" x14ac:dyDescent="0.2">
      <c r="P4745" s="41"/>
      <c r="Q4745" s="41"/>
    </row>
    <row r="4746" spans="16:17" x14ac:dyDescent="0.2">
      <c r="P4746" s="41"/>
      <c r="Q4746" s="41"/>
    </row>
    <row r="4747" spans="16:17" x14ac:dyDescent="0.2">
      <c r="P4747" s="41"/>
      <c r="Q4747" s="41"/>
    </row>
    <row r="4748" spans="16:17" x14ac:dyDescent="0.2">
      <c r="P4748" s="41"/>
      <c r="Q4748" s="41"/>
    </row>
    <row r="4749" spans="16:17" x14ac:dyDescent="0.2">
      <c r="P4749" s="41"/>
      <c r="Q4749" s="41"/>
    </row>
    <row r="4750" spans="16:17" x14ac:dyDescent="0.2">
      <c r="P4750" s="41"/>
      <c r="Q4750" s="41"/>
    </row>
    <row r="4751" spans="16:17" x14ac:dyDescent="0.2">
      <c r="P4751" s="41"/>
      <c r="Q4751" s="41"/>
    </row>
    <row r="4752" spans="16:17" x14ac:dyDescent="0.2">
      <c r="P4752" s="41"/>
      <c r="Q4752" s="41"/>
    </row>
    <row r="4753" spans="16:17" x14ac:dyDescent="0.2">
      <c r="P4753" s="41"/>
      <c r="Q4753" s="41"/>
    </row>
    <row r="4754" spans="16:17" x14ac:dyDescent="0.2">
      <c r="P4754" s="41"/>
      <c r="Q4754" s="41"/>
    </row>
    <row r="4755" spans="16:17" x14ac:dyDescent="0.2">
      <c r="P4755" s="41"/>
      <c r="Q4755" s="41"/>
    </row>
    <row r="4756" spans="16:17" x14ac:dyDescent="0.2">
      <c r="P4756" s="41"/>
      <c r="Q4756" s="41"/>
    </row>
    <row r="4757" spans="16:17" x14ac:dyDescent="0.2">
      <c r="P4757" s="41"/>
      <c r="Q4757" s="41"/>
    </row>
    <row r="4758" spans="16:17" x14ac:dyDescent="0.2">
      <c r="P4758" s="41"/>
      <c r="Q4758" s="41"/>
    </row>
    <row r="4759" spans="16:17" x14ac:dyDescent="0.2">
      <c r="P4759" s="41"/>
      <c r="Q4759" s="41"/>
    </row>
    <row r="4760" spans="16:17" x14ac:dyDescent="0.2">
      <c r="P4760" s="41"/>
      <c r="Q4760" s="41"/>
    </row>
    <row r="4761" spans="16:17" x14ac:dyDescent="0.2">
      <c r="P4761" s="41"/>
      <c r="Q4761" s="41"/>
    </row>
    <row r="4762" spans="16:17" x14ac:dyDescent="0.2">
      <c r="P4762" s="41"/>
      <c r="Q4762" s="41"/>
    </row>
    <row r="4763" spans="16:17" x14ac:dyDescent="0.2">
      <c r="P4763" s="41"/>
      <c r="Q4763" s="41"/>
    </row>
    <row r="4764" spans="16:17" x14ac:dyDescent="0.2">
      <c r="P4764" s="41"/>
      <c r="Q4764" s="41"/>
    </row>
    <row r="4765" spans="16:17" x14ac:dyDescent="0.2">
      <c r="P4765" s="41"/>
      <c r="Q4765" s="41"/>
    </row>
    <row r="4766" spans="16:17" x14ac:dyDescent="0.2">
      <c r="P4766" s="41"/>
      <c r="Q4766" s="41"/>
    </row>
    <row r="4767" spans="16:17" x14ac:dyDescent="0.2">
      <c r="P4767" s="41"/>
      <c r="Q4767" s="41"/>
    </row>
    <row r="4768" spans="16:17" x14ac:dyDescent="0.2">
      <c r="P4768" s="41"/>
      <c r="Q4768" s="41"/>
    </row>
    <row r="4769" spans="16:17" x14ac:dyDescent="0.2">
      <c r="P4769" s="41"/>
      <c r="Q4769" s="41"/>
    </row>
    <row r="4770" spans="16:17" x14ac:dyDescent="0.2">
      <c r="P4770" s="41"/>
      <c r="Q4770" s="41"/>
    </row>
    <row r="4771" spans="16:17" x14ac:dyDescent="0.2">
      <c r="P4771" s="41"/>
      <c r="Q4771" s="41"/>
    </row>
    <row r="4772" spans="16:17" x14ac:dyDescent="0.2">
      <c r="P4772" s="41"/>
      <c r="Q4772" s="41"/>
    </row>
    <row r="4773" spans="16:17" x14ac:dyDescent="0.2">
      <c r="P4773" s="41"/>
      <c r="Q4773" s="41"/>
    </row>
    <row r="4774" spans="16:17" x14ac:dyDescent="0.2">
      <c r="P4774" s="41"/>
      <c r="Q4774" s="41"/>
    </row>
    <row r="4775" spans="16:17" x14ac:dyDescent="0.2">
      <c r="P4775" s="41"/>
      <c r="Q4775" s="41"/>
    </row>
    <row r="4776" spans="16:17" x14ac:dyDescent="0.2">
      <c r="P4776" s="41"/>
      <c r="Q4776" s="41"/>
    </row>
    <row r="4777" spans="16:17" x14ac:dyDescent="0.2">
      <c r="P4777" s="41"/>
      <c r="Q4777" s="41"/>
    </row>
    <row r="4778" spans="16:17" x14ac:dyDescent="0.2">
      <c r="P4778" s="41"/>
      <c r="Q4778" s="41"/>
    </row>
    <row r="4779" spans="16:17" x14ac:dyDescent="0.2">
      <c r="P4779" s="41"/>
      <c r="Q4779" s="41"/>
    </row>
    <row r="4780" spans="16:17" x14ac:dyDescent="0.2">
      <c r="P4780" s="41"/>
      <c r="Q4780" s="41"/>
    </row>
    <row r="4781" spans="16:17" x14ac:dyDescent="0.2">
      <c r="P4781" s="41"/>
      <c r="Q4781" s="41"/>
    </row>
    <row r="4782" spans="16:17" x14ac:dyDescent="0.2">
      <c r="P4782" s="41"/>
      <c r="Q4782" s="41"/>
    </row>
    <row r="4783" spans="16:17" x14ac:dyDescent="0.2">
      <c r="P4783" s="41"/>
      <c r="Q4783" s="41"/>
    </row>
    <row r="4784" spans="16:17" x14ac:dyDescent="0.2">
      <c r="P4784" s="41"/>
      <c r="Q4784" s="41"/>
    </row>
    <row r="4785" spans="16:17" x14ac:dyDescent="0.2">
      <c r="P4785" s="41"/>
      <c r="Q4785" s="41"/>
    </row>
    <row r="4786" spans="16:17" x14ac:dyDescent="0.2">
      <c r="P4786" s="41"/>
      <c r="Q4786" s="41"/>
    </row>
    <row r="4787" spans="16:17" x14ac:dyDescent="0.2">
      <c r="P4787" s="41"/>
      <c r="Q4787" s="41"/>
    </row>
    <row r="4788" spans="16:17" x14ac:dyDescent="0.2">
      <c r="P4788" s="41"/>
      <c r="Q4788" s="41"/>
    </row>
    <row r="4789" spans="16:17" x14ac:dyDescent="0.2">
      <c r="P4789" s="41"/>
      <c r="Q4789" s="41"/>
    </row>
    <row r="4790" spans="16:17" x14ac:dyDescent="0.2">
      <c r="P4790" s="41"/>
      <c r="Q4790" s="41"/>
    </row>
    <row r="4791" spans="16:17" x14ac:dyDescent="0.2">
      <c r="P4791" s="41"/>
      <c r="Q4791" s="41"/>
    </row>
    <row r="4792" spans="16:17" x14ac:dyDescent="0.2">
      <c r="P4792" s="41"/>
      <c r="Q4792" s="41"/>
    </row>
    <row r="4793" spans="16:17" x14ac:dyDescent="0.2">
      <c r="P4793" s="41"/>
      <c r="Q4793" s="41"/>
    </row>
    <row r="4794" spans="16:17" x14ac:dyDescent="0.2">
      <c r="P4794" s="41"/>
      <c r="Q4794" s="41"/>
    </row>
    <row r="4795" spans="16:17" x14ac:dyDescent="0.2">
      <c r="P4795" s="41"/>
      <c r="Q4795" s="41"/>
    </row>
    <row r="4796" spans="16:17" x14ac:dyDescent="0.2">
      <c r="P4796" s="41"/>
      <c r="Q4796" s="41"/>
    </row>
    <row r="4797" spans="16:17" x14ac:dyDescent="0.2">
      <c r="P4797" s="41"/>
      <c r="Q4797" s="41"/>
    </row>
    <row r="4798" spans="16:17" x14ac:dyDescent="0.2">
      <c r="P4798" s="41"/>
      <c r="Q4798" s="41"/>
    </row>
    <row r="4799" spans="16:17" x14ac:dyDescent="0.2">
      <c r="P4799" s="41"/>
      <c r="Q4799" s="41"/>
    </row>
    <row r="4800" spans="16:17" x14ac:dyDescent="0.2">
      <c r="P4800" s="41"/>
      <c r="Q4800" s="41"/>
    </row>
    <row r="4801" spans="16:17" x14ac:dyDescent="0.2">
      <c r="P4801" s="41"/>
      <c r="Q4801" s="41"/>
    </row>
    <row r="4802" spans="16:17" x14ac:dyDescent="0.2">
      <c r="P4802" s="41"/>
      <c r="Q4802" s="41"/>
    </row>
    <row r="4803" spans="16:17" x14ac:dyDescent="0.2">
      <c r="P4803" s="41"/>
      <c r="Q4803" s="41"/>
    </row>
    <row r="4804" spans="16:17" x14ac:dyDescent="0.2">
      <c r="P4804" s="41"/>
      <c r="Q4804" s="41"/>
    </row>
    <row r="4805" spans="16:17" x14ac:dyDescent="0.2">
      <c r="P4805" s="41"/>
      <c r="Q4805" s="41"/>
    </row>
    <row r="4806" spans="16:17" x14ac:dyDescent="0.2">
      <c r="P4806" s="41"/>
      <c r="Q4806" s="41"/>
    </row>
    <row r="4807" spans="16:17" x14ac:dyDescent="0.2">
      <c r="P4807" s="41"/>
      <c r="Q4807" s="41"/>
    </row>
    <row r="4808" spans="16:17" x14ac:dyDescent="0.2">
      <c r="P4808" s="41"/>
      <c r="Q4808" s="41"/>
    </row>
    <row r="4809" spans="16:17" x14ac:dyDescent="0.2">
      <c r="P4809" s="41"/>
      <c r="Q4809" s="41"/>
    </row>
    <row r="4810" spans="16:17" x14ac:dyDescent="0.2">
      <c r="P4810" s="41"/>
      <c r="Q4810" s="41"/>
    </row>
    <row r="4811" spans="16:17" x14ac:dyDescent="0.2">
      <c r="P4811" s="41"/>
      <c r="Q4811" s="41"/>
    </row>
    <row r="4812" spans="16:17" x14ac:dyDescent="0.2">
      <c r="P4812" s="41"/>
      <c r="Q4812" s="41"/>
    </row>
    <row r="4813" spans="16:17" x14ac:dyDescent="0.2">
      <c r="P4813" s="41"/>
      <c r="Q4813" s="41"/>
    </row>
    <row r="4814" spans="16:17" x14ac:dyDescent="0.2">
      <c r="P4814" s="41"/>
      <c r="Q4814" s="41"/>
    </row>
    <row r="4815" spans="16:17" x14ac:dyDescent="0.2">
      <c r="P4815" s="41"/>
      <c r="Q4815" s="41"/>
    </row>
    <row r="4816" spans="16:17" x14ac:dyDescent="0.2">
      <c r="P4816" s="41"/>
      <c r="Q4816" s="41"/>
    </row>
    <row r="4817" spans="16:17" x14ac:dyDescent="0.2">
      <c r="P4817" s="41"/>
      <c r="Q4817" s="41"/>
    </row>
    <row r="4818" spans="16:17" x14ac:dyDescent="0.2">
      <c r="P4818" s="41"/>
      <c r="Q4818" s="41"/>
    </row>
    <row r="4819" spans="16:17" x14ac:dyDescent="0.2">
      <c r="P4819" s="41"/>
      <c r="Q4819" s="41"/>
    </row>
    <row r="4820" spans="16:17" x14ac:dyDescent="0.2">
      <c r="P4820" s="41"/>
      <c r="Q4820" s="41"/>
    </row>
    <row r="4821" spans="16:17" x14ac:dyDescent="0.2">
      <c r="P4821" s="41"/>
      <c r="Q4821" s="41"/>
    </row>
    <row r="4822" spans="16:17" x14ac:dyDescent="0.2">
      <c r="P4822" s="41"/>
      <c r="Q4822" s="41"/>
    </row>
    <row r="4823" spans="16:17" x14ac:dyDescent="0.2">
      <c r="P4823" s="41"/>
      <c r="Q4823" s="41"/>
    </row>
    <row r="4824" spans="16:17" x14ac:dyDescent="0.2">
      <c r="P4824" s="41"/>
      <c r="Q4824" s="41"/>
    </row>
    <row r="4825" spans="16:17" x14ac:dyDescent="0.2">
      <c r="P4825" s="41"/>
      <c r="Q4825" s="41"/>
    </row>
    <row r="4826" spans="16:17" x14ac:dyDescent="0.2">
      <c r="P4826" s="41"/>
      <c r="Q4826" s="41"/>
    </row>
    <row r="4827" spans="16:17" x14ac:dyDescent="0.2">
      <c r="P4827" s="41"/>
      <c r="Q4827" s="41"/>
    </row>
    <row r="4828" spans="16:17" x14ac:dyDescent="0.2">
      <c r="P4828" s="41"/>
      <c r="Q4828" s="41"/>
    </row>
    <row r="4829" spans="16:17" x14ac:dyDescent="0.2">
      <c r="P4829" s="41"/>
      <c r="Q4829" s="41"/>
    </row>
    <row r="4830" spans="16:17" x14ac:dyDescent="0.2">
      <c r="P4830" s="41"/>
      <c r="Q4830" s="41"/>
    </row>
    <row r="4831" spans="16:17" x14ac:dyDescent="0.2">
      <c r="P4831" s="41"/>
      <c r="Q4831" s="41"/>
    </row>
    <row r="4832" spans="16:17" x14ac:dyDescent="0.2">
      <c r="P4832" s="41"/>
      <c r="Q4832" s="41"/>
    </row>
    <row r="4833" spans="16:17" x14ac:dyDescent="0.2">
      <c r="P4833" s="41"/>
      <c r="Q4833" s="41"/>
    </row>
    <row r="4834" spans="16:17" x14ac:dyDescent="0.2">
      <c r="P4834" s="41"/>
      <c r="Q4834" s="41"/>
    </row>
    <row r="4835" spans="16:17" x14ac:dyDescent="0.2">
      <c r="P4835" s="41"/>
      <c r="Q4835" s="41"/>
    </row>
    <row r="4836" spans="16:17" x14ac:dyDescent="0.2">
      <c r="P4836" s="41"/>
      <c r="Q4836" s="41"/>
    </row>
    <row r="4837" spans="16:17" x14ac:dyDescent="0.2">
      <c r="P4837" s="41"/>
      <c r="Q4837" s="41"/>
    </row>
    <row r="4838" spans="16:17" x14ac:dyDescent="0.2">
      <c r="P4838" s="41"/>
      <c r="Q4838" s="41"/>
    </row>
    <row r="4839" spans="16:17" x14ac:dyDescent="0.2">
      <c r="P4839" s="41"/>
      <c r="Q4839" s="41"/>
    </row>
    <row r="4840" spans="16:17" x14ac:dyDescent="0.2">
      <c r="P4840" s="41"/>
      <c r="Q4840" s="41"/>
    </row>
    <row r="4841" spans="16:17" x14ac:dyDescent="0.2">
      <c r="P4841" s="41"/>
      <c r="Q4841" s="41"/>
    </row>
    <row r="4842" spans="16:17" x14ac:dyDescent="0.2">
      <c r="P4842" s="41"/>
      <c r="Q4842" s="41"/>
    </row>
    <row r="4843" spans="16:17" x14ac:dyDescent="0.2">
      <c r="P4843" s="41"/>
      <c r="Q4843" s="41"/>
    </row>
    <row r="4844" spans="16:17" x14ac:dyDescent="0.2">
      <c r="P4844" s="41"/>
      <c r="Q4844" s="41"/>
    </row>
    <row r="4845" spans="16:17" x14ac:dyDescent="0.2">
      <c r="P4845" s="41"/>
      <c r="Q4845" s="41"/>
    </row>
    <row r="4846" spans="16:17" x14ac:dyDescent="0.2">
      <c r="P4846" s="41"/>
      <c r="Q4846" s="41"/>
    </row>
    <row r="4847" spans="16:17" x14ac:dyDescent="0.2">
      <c r="P4847" s="41"/>
      <c r="Q4847" s="41"/>
    </row>
    <row r="4848" spans="16:17" x14ac:dyDescent="0.2">
      <c r="P4848" s="41"/>
      <c r="Q4848" s="41"/>
    </row>
    <row r="4849" spans="16:17" x14ac:dyDescent="0.2">
      <c r="P4849" s="41"/>
      <c r="Q4849" s="41"/>
    </row>
    <row r="4850" spans="16:17" x14ac:dyDescent="0.2">
      <c r="P4850" s="41"/>
      <c r="Q4850" s="41"/>
    </row>
    <row r="4851" spans="16:17" x14ac:dyDescent="0.2">
      <c r="P4851" s="41"/>
      <c r="Q4851" s="41"/>
    </row>
    <row r="4852" spans="16:17" x14ac:dyDescent="0.2">
      <c r="P4852" s="41"/>
      <c r="Q4852" s="41"/>
    </row>
    <row r="4853" spans="16:17" x14ac:dyDescent="0.2">
      <c r="P4853" s="41"/>
      <c r="Q4853" s="41"/>
    </row>
    <row r="4854" spans="16:17" x14ac:dyDescent="0.2">
      <c r="P4854" s="41"/>
      <c r="Q4854" s="41"/>
    </row>
    <row r="4855" spans="16:17" x14ac:dyDescent="0.2">
      <c r="P4855" s="41"/>
      <c r="Q4855" s="41"/>
    </row>
    <row r="4856" spans="16:17" x14ac:dyDescent="0.2">
      <c r="P4856" s="41"/>
      <c r="Q4856" s="41"/>
    </row>
    <row r="4857" spans="16:17" x14ac:dyDescent="0.2">
      <c r="P4857" s="41"/>
      <c r="Q4857" s="41"/>
    </row>
    <row r="4858" spans="16:17" x14ac:dyDescent="0.2">
      <c r="P4858" s="41"/>
      <c r="Q4858" s="41"/>
    </row>
    <row r="4859" spans="16:17" x14ac:dyDescent="0.2">
      <c r="P4859" s="41"/>
      <c r="Q4859" s="41"/>
    </row>
    <row r="4860" spans="16:17" x14ac:dyDescent="0.2">
      <c r="P4860" s="41"/>
      <c r="Q4860" s="41"/>
    </row>
    <row r="4861" spans="16:17" x14ac:dyDescent="0.2">
      <c r="P4861" s="41"/>
      <c r="Q4861" s="41"/>
    </row>
    <row r="4862" spans="16:17" x14ac:dyDescent="0.2">
      <c r="P4862" s="41"/>
      <c r="Q4862" s="41"/>
    </row>
    <row r="4863" spans="16:17" x14ac:dyDescent="0.2">
      <c r="P4863" s="41"/>
      <c r="Q4863" s="41"/>
    </row>
    <row r="4864" spans="16:17" x14ac:dyDescent="0.2">
      <c r="P4864" s="41"/>
      <c r="Q4864" s="41"/>
    </row>
    <row r="4865" spans="16:17" x14ac:dyDescent="0.2">
      <c r="P4865" s="41"/>
      <c r="Q4865" s="41"/>
    </row>
    <row r="4866" spans="16:17" x14ac:dyDescent="0.2">
      <c r="P4866" s="41"/>
      <c r="Q4866" s="41"/>
    </row>
    <row r="4867" spans="16:17" x14ac:dyDescent="0.2">
      <c r="P4867" s="41"/>
      <c r="Q4867" s="41"/>
    </row>
    <row r="4868" spans="16:17" x14ac:dyDescent="0.2">
      <c r="P4868" s="41"/>
      <c r="Q4868" s="41"/>
    </row>
    <row r="4869" spans="16:17" x14ac:dyDescent="0.2">
      <c r="P4869" s="41"/>
      <c r="Q4869" s="41"/>
    </row>
    <row r="4870" spans="16:17" x14ac:dyDescent="0.2">
      <c r="P4870" s="41"/>
      <c r="Q4870" s="41"/>
    </row>
    <row r="4871" spans="16:17" x14ac:dyDescent="0.2">
      <c r="P4871" s="41"/>
      <c r="Q4871" s="41"/>
    </row>
    <row r="4872" spans="16:17" x14ac:dyDescent="0.2">
      <c r="P4872" s="41"/>
      <c r="Q4872" s="41"/>
    </row>
    <row r="4873" spans="16:17" x14ac:dyDescent="0.2">
      <c r="P4873" s="41"/>
      <c r="Q4873" s="41"/>
    </row>
    <row r="4874" spans="16:17" x14ac:dyDescent="0.2">
      <c r="P4874" s="41"/>
      <c r="Q4874" s="41"/>
    </row>
    <row r="4875" spans="16:17" x14ac:dyDescent="0.2">
      <c r="P4875" s="41"/>
      <c r="Q4875" s="41"/>
    </row>
    <row r="4876" spans="16:17" x14ac:dyDescent="0.2">
      <c r="P4876" s="41"/>
      <c r="Q4876" s="41"/>
    </row>
    <row r="4877" spans="16:17" x14ac:dyDescent="0.2">
      <c r="P4877" s="41"/>
      <c r="Q4877" s="41"/>
    </row>
    <row r="4878" spans="16:17" x14ac:dyDescent="0.2">
      <c r="P4878" s="41"/>
      <c r="Q4878" s="41"/>
    </row>
    <row r="4879" spans="16:17" x14ac:dyDescent="0.2">
      <c r="P4879" s="41"/>
      <c r="Q4879" s="41"/>
    </row>
    <row r="4880" spans="16:17" x14ac:dyDescent="0.2">
      <c r="P4880" s="41"/>
      <c r="Q4880" s="41"/>
    </row>
    <row r="4881" spans="16:17" x14ac:dyDescent="0.2">
      <c r="P4881" s="41"/>
      <c r="Q4881" s="41"/>
    </row>
    <row r="4882" spans="16:17" x14ac:dyDescent="0.2">
      <c r="P4882" s="41"/>
      <c r="Q4882" s="41"/>
    </row>
    <row r="4883" spans="16:17" x14ac:dyDescent="0.2">
      <c r="P4883" s="41"/>
      <c r="Q4883" s="41"/>
    </row>
    <row r="4884" spans="16:17" x14ac:dyDescent="0.2">
      <c r="P4884" s="41"/>
      <c r="Q4884" s="41"/>
    </row>
    <row r="4885" spans="16:17" x14ac:dyDescent="0.2">
      <c r="P4885" s="41"/>
      <c r="Q4885" s="41"/>
    </row>
    <row r="4886" spans="16:17" x14ac:dyDescent="0.2">
      <c r="P4886" s="41"/>
      <c r="Q4886" s="41"/>
    </row>
    <row r="4887" spans="16:17" x14ac:dyDescent="0.2">
      <c r="P4887" s="41"/>
      <c r="Q4887" s="41"/>
    </row>
    <row r="4888" spans="16:17" x14ac:dyDescent="0.2">
      <c r="P4888" s="41"/>
      <c r="Q4888" s="41"/>
    </row>
    <row r="4889" spans="16:17" x14ac:dyDescent="0.2">
      <c r="P4889" s="41"/>
      <c r="Q4889" s="41"/>
    </row>
    <row r="4890" spans="16:17" x14ac:dyDescent="0.2">
      <c r="P4890" s="41"/>
      <c r="Q4890" s="41"/>
    </row>
    <row r="4891" spans="16:17" x14ac:dyDescent="0.2">
      <c r="P4891" s="41"/>
      <c r="Q4891" s="41"/>
    </row>
    <row r="4892" spans="16:17" x14ac:dyDescent="0.2">
      <c r="P4892" s="41"/>
      <c r="Q4892" s="41"/>
    </row>
    <row r="4893" spans="16:17" x14ac:dyDescent="0.2">
      <c r="P4893" s="41"/>
      <c r="Q4893" s="41"/>
    </row>
    <row r="4894" spans="16:17" x14ac:dyDescent="0.2">
      <c r="P4894" s="41"/>
      <c r="Q4894" s="41"/>
    </row>
    <row r="4895" spans="16:17" x14ac:dyDescent="0.2">
      <c r="P4895" s="41"/>
      <c r="Q4895" s="41"/>
    </row>
    <row r="4896" spans="16:17" x14ac:dyDescent="0.2">
      <c r="P4896" s="41"/>
      <c r="Q4896" s="41"/>
    </row>
    <row r="4897" spans="16:17" x14ac:dyDescent="0.2">
      <c r="P4897" s="41"/>
      <c r="Q4897" s="41"/>
    </row>
    <row r="4898" spans="16:17" x14ac:dyDescent="0.2">
      <c r="P4898" s="41"/>
      <c r="Q4898" s="41"/>
    </row>
    <row r="4899" spans="16:17" x14ac:dyDescent="0.2">
      <c r="P4899" s="41"/>
      <c r="Q4899" s="41"/>
    </row>
    <row r="4900" spans="16:17" x14ac:dyDescent="0.2">
      <c r="P4900" s="41"/>
      <c r="Q4900" s="41"/>
    </row>
    <row r="4901" spans="16:17" x14ac:dyDescent="0.2">
      <c r="P4901" s="41"/>
      <c r="Q4901" s="41"/>
    </row>
    <row r="4902" spans="16:17" x14ac:dyDescent="0.2">
      <c r="P4902" s="41"/>
      <c r="Q4902" s="41"/>
    </row>
    <row r="4903" spans="16:17" x14ac:dyDescent="0.2">
      <c r="P4903" s="41"/>
      <c r="Q4903" s="41"/>
    </row>
    <row r="4904" spans="16:17" x14ac:dyDescent="0.2">
      <c r="P4904" s="41"/>
      <c r="Q4904" s="41"/>
    </row>
    <row r="4905" spans="16:17" x14ac:dyDescent="0.2">
      <c r="P4905" s="41"/>
      <c r="Q4905" s="41"/>
    </row>
    <row r="4906" spans="16:17" x14ac:dyDescent="0.2">
      <c r="P4906" s="41"/>
      <c r="Q4906" s="41"/>
    </row>
    <row r="4907" spans="16:17" x14ac:dyDescent="0.2">
      <c r="P4907" s="41"/>
      <c r="Q4907" s="41"/>
    </row>
    <row r="4908" spans="16:17" x14ac:dyDescent="0.2">
      <c r="P4908" s="41"/>
      <c r="Q4908" s="41"/>
    </row>
    <row r="4909" spans="16:17" x14ac:dyDescent="0.2">
      <c r="P4909" s="41"/>
      <c r="Q4909" s="41"/>
    </row>
    <row r="4910" spans="16:17" x14ac:dyDescent="0.2">
      <c r="P4910" s="41"/>
      <c r="Q4910" s="41"/>
    </row>
    <row r="4911" spans="16:17" x14ac:dyDescent="0.2">
      <c r="P4911" s="41"/>
      <c r="Q4911" s="41"/>
    </row>
    <row r="4912" spans="16:17" x14ac:dyDescent="0.2">
      <c r="P4912" s="41"/>
      <c r="Q4912" s="41"/>
    </row>
    <row r="4913" spans="16:17" x14ac:dyDescent="0.2">
      <c r="P4913" s="41"/>
      <c r="Q4913" s="41"/>
    </row>
    <row r="4914" spans="16:17" x14ac:dyDescent="0.2">
      <c r="P4914" s="41"/>
      <c r="Q4914" s="41"/>
    </row>
    <row r="4915" spans="16:17" x14ac:dyDescent="0.2">
      <c r="P4915" s="41"/>
      <c r="Q4915" s="41"/>
    </row>
    <row r="4916" spans="16:17" x14ac:dyDescent="0.2">
      <c r="P4916" s="41"/>
      <c r="Q4916" s="41"/>
    </row>
    <row r="4917" spans="16:17" x14ac:dyDescent="0.2">
      <c r="P4917" s="41"/>
      <c r="Q4917" s="41"/>
    </row>
    <row r="4918" spans="16:17" x14ac:dyDescent="0.2">
      <c r="P4918" s="41"/>
      <c r="Q4918" s="41"/>
    </row>
    <row r="4919" spans="16:17" x14ac:dyDescent="0.2">
      <c r="P4919" s="41"/>
      <c r="Q4919" s="41"/>
    </row>
    <row r="4920" spans="16:17" x14ac:dyDescent="0.2">
      <c r="P4920" s="41"/>
      <c r="Q4920" s="41"/>
    </row>
    <row r="4921" spans="16:17" x14ac:dyDescent="0.2">
      <c r="P4921" s="41"/>
      <c r="Q4921" s="41"/>
    </row>
    <row r="4922" spans="16:17" x14ac:dyDescent="0.2">
      <c r="P4922" s="41"/>
      <c r="Q4922" s="41"/>
    </row>
    <row r="4923" spans="16:17" x14ac:dyDescent="0.2">
      <c r="P4923" s="41"/>
      <c r="Q4923" s="41"/>
    </row>
    <row r="4924" spans="16:17" x14ac:dyDescent="0.2">
      <c r="P4924" s="41"/>
      <c r="Q4924" s="41"/>
    </row>
    <row r="4925" spans="16:17" x14ac:dyDescent="0.2">
      <c r="P4925" s="41"/>
      <c r="Q4925" s="41"/>
    </row>
    <row r="4926" spans="16:17" x14ac:dyDescent="0.2">
      <c r="P4926" s="41"/>
      <c r="Q4926" s="41"/>
    </row>
    <row r="4927" spans="16:17" x14ac:dyDescent="0.2">
      <c r="P4927" s="41"/>
      <c r="Q4927" s="41"/>
    </row>
    <row r="4928" spans="16:17" x14ac:dyDescent="0.2">
      <c r="P4928" s="41"/>
      <c r="Q4928" s="41"/>
    </row>
    <row r="4929" spans="16:17" x14ac:dyDescent="0.2">
      <c r="P4929" s="41"/>
      <c r="Q4929" s="41"/>
    </row>
    <row r="4930" spans="16:17" x14ac:dyDescent="0.2">
      <c r="P4930" s="41"/>
      <c r="Q4930" s="41"/>
    </row>
    <row r="4931" spans="16:17" x14ac:dyDescent="0.2">
      <c r="P4931" s="41"/>
      <c r="Q4931" s="41"/>
    </row>
    <row r="4932" spans="16:17" x14ac:dyDescent="0.2">
      <c r="P4932" s="41"/>
      <c r="Q4932" s="41"/>
    </row>
    <row r="4933" spans="16:17" x14ac:dyDescent="0.2">
      <c r="P4933" s="41"/>
      <c r="Q4933" s="41"/>
    </row>
    <row r="4934" spans="16:17" x14ac:dyDescent="0.2">
      <c r="P4934" s="41"/>
      <c r="Q4934" s="41"/>
    </row>
    <row r="4935" spans="16:17" x14ac:dyDescent="0.2">
      <c r="P4935" s="41"/>
      <c r="Q4935" s="41"/>
    </row>
    <row r="4936" spans="16:17" x14ac:dyDescent="0.2">
      <c r="P4936" s="41"/>
      <c r="Q4936" s="41"/>
    </row>
    <row r="4937" spans="16:17" x14ac:dyDescent="0.2">
      <c r="P4937" s="41"/>
      <c r="Q4937" s="41"/>
    </row>
    <row r="4938" spans="16:17" x14ac:dyDescent="0.2">
      <c r="P4938" s="41"/>
      <c r="Q4938" s="41"/>
    </row>
    <row r="4939" spans="16:17" x14ac:dyDescent="0.2">
      <c r="P4939" s="41"/>
      <c r="Q4939" s="41"/>
    </row>
    <row r="4940" spans="16:17" x14ac:dyDescent="0.2">
      <c r="P4940" s="41"/>
      <c r="Q4940" s="41"/>
    </row>
    <row r="4941" spans="16:17" x14ac:dyDescent="0.2">
      <c r="P4941" s="41"/>
      <c r="Q4941" s="41"/>
    </row>
    <row r="4942" spans="16:17" x14ac:dyDescent="0.2">
      <c r="P4942" s="41"/>
      <c r="Q4942" s="41"/>
    </row>
    <row r="4943" spans="16:17" x14ac:dyDescent="0.2">
      <c r="P4943" s="41"/>
      <c r="Q4943" s="41"/>
    </row>
    <row r="4944" spans="16:17" x14ac:dyDescent="0.2">
      <c r="P4944" s="41"/>
      <c r="Q4944" s="41"/>
    </row>
    <row r="4945" spans="16:17" x14ac:dyDescent="0.2">
      <c r="P4945" s="41"/>
      <c r="Q4945" s="41"/>
    </row>
    <row r="4946" spans="16:17" x14ac:dyDescent="0.2">
      <c r="P4946" s="41"/>
      <c r="Q4946" s="41"/>
    </row>
    <row r="4947" spans="16:17" x14ac:dyDescent="0.2">
      <c r="P4947" s="41"/>
      <c r="Q4947" s="41"/>
    </row>
    <row r="4948" spans="16:17" x14ac:dyDescent="0.2">
      <c r="P4948" s="41"/>
      <c r="Q4948" s="41"/>
    </row>
    <row r="4949" spans="16:17" x14ac:dyDescent="0.2">
      <c r="P4949" s="41"/>
      <c r="Q4949" s="41"/>
    </row>
    <row r="4950" spans="16:17" x14ac:dyDescent="0.2">
      <c r="P4950" s="41"/>
      <c r="Q4950" s="41"/>
    </row>
    <row r="4951" spans="16:17" x14ac:dyDescent="0.2">
      <c r="P4951" s="41"/>
      <c r="Q4951" s="41"/>
    </row>
    <row r="4952" spans="16:17" x14ac:dyDescent="0.2">
      <c r="P4952" s="41"/>
      <c r="Q4952" s="41"/>
    </row>
    <row r="4953" spans="16:17" x14ac:dyDescent="0.2">
      <c r="P4953" s="41"/>
      <c r="Q4953" s="41"/>
    </row>
    <row r="4954" spans="16:17" x14ac:dyDescent="0.2">
      <c r="P4954" s="41"/>
      <c r="Q4954" s="41"/>
    </row>
    <row r="4955" spans="16:17" x14ac:dyDescent="0.2">
      <c r="P4955" s="41"/>
      <c r="Q4955" s="41"/>
    </row>
    <row r="4956" spans="16:17" x14ac:dyDescent="0.2">
      <c r="P4956" s="41"/>
      <c r="Q4956" s="41"/>
    </row>
    <row r="4957" spans="16:17" x14ac:dyDescent="0.2">
      <c r="P4957" s="41"/>
      <c r="Q4957" s="41"/>
    </row>
    <row r="4958" spans="16:17" x14ac:dyDescent="0.2">
      <c r="P4958" s="41"/>
      <c r="Q4958" s="41"/>
    </row>
    <row r="4959" spans="16:17" x14ac:dyDescent="0.2">
      <c r="P4959" s="41"/>
      <c r="Q4959" s="41"/>
    </row>
    <row r="4960" spans="16:17" x14ac:dyDescent="0.2">
      <c r="P4960" s="41"/>
      <c r="Q4960" s="41"/>
    </row>
    <row r="4961" spans="16:17" x14ac:dyDescent="0.2">
      <c r="P4961" s="41"/>
      <c r="Q4961" s="41"/>
    </row>
    <row r="4962" spans="16:17" x14ac:dyDescent="0.2">
      <c r="P4962" s="41"/>
      <c r="Q4962" s="41"/>
    </row>
    <row r="4963" spans="16:17" x14ac:dyDescent="0.2">
      <c r="P4963" s="41"/>
      <c r="Q4963" s="41"/>
    </row>
    <row r="4964" spans="16:17" x14ac:dyDescent="0.2">
      <c r="P4964" s="41"/>
      <c r="Q4964" s="41"/>
    </row>
    <row r="4965" spans="16:17" x14ac:dyDescent="0.2">
      <c r="P4965" s="41"/>
      <c r="Q4965" s="41"/>
    </row>
    <row r="4966" spans="16:17" x14ac:dyDescent="0.2">
      <c r="P4966" s="41"/>
      <c r="Q4966" s="41"/>
    </row>
    <row r="4967" spans="16:17" x14ac:dyDescent="0.2">
      <c r="P4967" s="41"/>
      <c r="Q4967" s="41"/>
    </row>
    <row r="4968" spans="16:17" x14ac:dyDescent="0.2">
      <c r="P4968" s="41"/>
      <c r="Q4968" s="41"/>
    </row>
    <row r="4969" spans="16:17" x14ac:dyDescent="0.2">
      <c r="P4969" s="41"/>
      <c r="Q4969" s="41"/>
    </row>
    <row r="4970" spans="16:17" x14ac:dyDescent="0.2">
      <c r="P4970" s="41"/>
      <c r="Q4970" s="41"/>
    </row>
    <row r="4971" spans="16:17" x14ac:dyDescent="0.2">
      <c r="P4971" s="41"/>
      <c r="Q4971" s="41"/>
    </row>
    <row r="4972" spans="16:17" x14ac:dyDescent="0.2">
      <c r="P4972" s="41"/>
      <c r="Q4972" s="41"/>
    </row>
    <row r="4973" spans="16:17" x14ac:dyDescent="0.2">
      <c r="P4973" s="41"/>
      <c r="Q4973" s="41"/>
    </row>
    <row r="4974" spans="16:17" x14ac:dyDescent="0.2">
      <c r="P4974" s="41"/>
      <c r="Q4974" s="41"/>
    </row>
    <row r="4975" spans="16:17" x14ac:dyDescent="0.2">
      <c r="P4975" s="41"/>
      <c r="Q4975" s="41"/>
    </row>
    <row r="4976" spans="16:17" x14ac:dyDescent="0.2">
      <c r="P4976" s="41"/>
      <c r="Q4976" s="41"/>
    </row>
    <row r="4977" spans="16:17" x14ac:dyDescent="0.2">
      <c r="P4977" s="41"/>
      <c r="Q4977" s="41"/>
    </row>
    <row r="4978" spans="16:17" x14ac:dyDescent="0.2">
      <c r="P4978" s="41"/>
      <c r="Q4978" s="41"/>
    </row>
    <row r="4979" spans="16:17" x14ac:dyDescent="0.2">
      <c r="P4979" s="41"/>
      <c r="Q4979" s="41"/>
    </row>
    <row r="4980" spans="16:17" x14ac:dyDescent="0.2">
      <c r="P4980" s="41"/>
      <c r="Q4980" s="41"/>
    </row>
    <row r="4981" spans="16:17" x14ac:dyDescent="0.2">
      <c r="P4981" s="41"/>
      <c r="Q4981" s="41"/>
    </row>
    <row r="4982" spans="16:17" x14ac:dyDescent="0.2">
      <c r="P4982" s="41"/>
      <c r="Q4982" s="41"/>
    </row>
    <row r="4983" spans="16:17" x14ac:dyDescent="0.2">
      <c r="P4983" s="41"/>
      <c r="Q4983" s="41"/>
    </row>
    <row r="4984" spans="16:17" x14ac:dyDescent="0.2">
      <c r="P4984" s="41"/>
      <c r="Q4984" s="41"/>
    </row>
    <row r="4985" spans="16:17" x14ac:dyDescent="0.2">
      <c r="P4985" s="41"/>
      <c r="Q4985" s="41"/>
    </row>
    <row r="4986" spans="16:17" x14ac:dyDescent="0.2">
      <c r="P4986" s="41"/>
      <c r="Q4986" s="41"/>
    </row>
    <row r="4987" spans="16:17" x14ac:dyDescent="0.2">
      <c r="P4987" s="41"/>
      <c r="Q4987" s="41"/>
    </row>
    <row r="4988" spans="16:17" x14ac:dyDescent="0.2">
      <c r="P4988" s="41"/>
      <c r="Q4988" s="41"/>
    </row>
    <row r="4989" spans="16:17" x14ac:dyDescent="0.2">
      <c r="P4989" s="41"/>
      <c r="Q4989" s="41"/>
    </row>
    <row r="4990" spans="16:17" x14ac:dyDescent="0.2">
      <c r="P4990" s="41"/>
      <c r="Q4990" s="41"/>
    </row>
    <row r="4991" spans="16:17" x14ac:dyDescent="0.2">
      <c r="P4991" s="41"/>
      <c r="Q4991" s="41"/>
    </row>
    <row r="4992" spans="16:17" x14ac:dyDescent="0.2">
      <c r="P4992" s="41"/>
      <c r="Q4992" s="41"/>
    </row>
    <row r="4993" spans="16:17" x14ac:dyDescent="0.2">
      <c r="P4993" s="41"/>
      <c r="Q4993" s="41"/>
    </row>
    <row r="4994" spans="16:17" x14ac:dyDescent="0.2">
      <c r="P4994" s="41"/>
      <c r="Q4994" s="41"/>
    </row>
    <row r="4995" spans="16:17" x14ac:dyDescent="0.2">
      <c r="P4995" s="41"/>
      <c r="Q4995" s="41"/>
    </row>
    <row r="4996" spans="16:17" x14ac:dyDescent="0.2">
      <c r="P4996" s="41"/>
      <c r="Q4996" s="41"/>
    </row>
    <row r="4997" spans="16:17" x14ac:dyDescent="0.2">
      <c r="P4997" s="41"/>
      <c r="Q4997" s="41"/>
    </row>
    <row r="4998" spans="16:17" x14ac:dyDescent="0.2">
      <c r="P4998" s="41"/>
      <c r="Q4998" s="41"/>
    </row>
    <row r="4999" spans="16:17" x14ac:dyDescent="0.2">
      <c r="P4999" s="41"/>
      <c r="Q4999" s="41"/>
    </row>
    <row r="5000" spans="16:17" x14ac:dyDescent="0.2">
      <c r="P5000" s="41"/>
      <c r="Q5000" s="41"/>
    </row>
    <row r="5001" spans="16:17" x14ac:dyDescent="0.2">
      <c r="P5001" s="41"/>
      <c r="Q5001" s="41"/>
    </row>
    <row r="5002" spans="16:17" x14ac:dyDescent="0.2">
      <c r="P5002" s="41"/>
      <c r="Q5002" s="41"/>
    </row>
    <row r="5003" spans="16:17" x14ac:dyDescent="0.2">
      <c r="P5003" s="41"/>
      <c r="Q5003" s="41"/>
    </row>
    <row r="5004" spans="16:17" x14ac:dyDescent="0.2">
      <c r="P5004" s="41"/>
      <c r="Q5004" s="41"/>
    </row>
    <row r="5005" spans="16:17" x14ac:dyDescent="0.2">
      <c r="P5005" s="41"/>
      <c r="Q5005" s="41"/>
    </row>
    <row r="5006" spans="16:17" x14ac:dyDescent="0.2">
      <c r="P5006" s="41"/>
      <c r="Q5006" s="41"/>
    </row>
    <row r="5007" spans="16:17" x14ac:dyDescent="0.2">
      <c r="P5007" s="41"/>
      <c r="Q5007" s="41"/>
    </row>
    <row r="5008" spans="16:17" x14ac:dyDescent="0.2">
      <c r="P5008" s="41"/>
      <c r="Q5008" s="41"/>
    </row>
    <row r="5009" spans="16:17" x14ac:dyDescent="0.2">
      <c r="P5009" s="41"/>
      <c r="Q5009" s="41"/>
    </row>
    <row r="5010" spans="16:17" x14ac:dyDescent="0.2">
      <c r="P5010" s="41"/>
      <c r="Q5010" s="41"/>
    </row>
    <row r="5011" spans="16:17" x14ac:dyDescent="0.2">
      <c r="P5011" s="41"/>
      <c r="Q5011" s="41"/>
    </row>
    <row r="5012" spans="16:17" x14ac:dyDescent="0.2">
      <c r="P5012" s="41"/>
      <c r="Q5012" s="41"/>
    </row>
    <row r="5013" spans="16:17" x14ac:dyDescent="0.2">
      <c r="P5013" s="41"/>
      <c r="Q5013" s="41"/>
    </row>
    <row r="5014" spans="16:17" x14ac:dyDescent="0.2">
      <c r="P5014" s="41"/>
      <c r="Q5014" s="41"/>
    </row>
    <row r="5015" spans="16:17" x14ac:dyDescent="0.2">
      <c r="P5015" s="41"/>
      <c r="Q5015" s="41"/>
    </row>
    <row r="5016" spans="16:17" x14ac:dyDescent="0.2">
      <c r="P5016" s="41"/>
      <c r="Q5016" s="41"/>
    </row>
    <row r="5017" spans="16:17" x14ac:dyDescent="0.2">
      <c r="P5017" s="41"/>
      <c r="Q5017" s="41"/>
    </row>
    <row r="5018" spans="16:17" x14ac:dyDescent="0.2">
      <c r="P5018" s="41"/>
      <c r="Q5018" s="41"/>
    </row>
    <row r="5019" spans="16:17" x14ac:dyDescent="0.2">
      <c r="P5019" s="41"/>
      <c r="Q5019" s="41"/>
    </row>
    <row r="5020" spans="16:17" x14ac:dyDescent="0.2">
      <c r="P5020" s="41"/>
      <c r="Q5020" s="41"/>
    </row>
    <row r="5021" spans="16:17" x14ac:dyDescent="0.2">
      <c r="P5021" s="41"/>
      <c r="Q5021" s="41"/>
    </row>
    <row r="5022" spans="16:17" x14ac:dyDescent="0.2">
      <c r="P5022" s="41"/>
      <c r="Q5022" s="41"/>
    </row>
    <row r="5023" spans="16:17" x14ac:dyDescent="0.2">
      <c r="P5023" s="41"/>
      <c r="Q5023" s="41"/>
    </row>
    <row r="5024" spans="16:17" x14ac:dyDescent="0.2">
      <c r="P5024" s="41"/>
      <c r="Q5024" s="41"/>
    </row>
    <row r="5025" spans="16:17" x14ac:dyDescent="0.2">
      <c r="P5025" s="41"/>
      <c r="Q5025" s="41"/>
    </row>
    <row r="5026" spans="16:17" x14ac:dyDescent="0.2">
      <c r="P5026" s="41"/>
      <c r="Q5026" s="41"/>
    </row>
    <row r="5027" spans="16:17" x14ac:dyDescent="0.2">
      <c r="P5027" s="41"/>
      <c r="Q5027" s="41"/>
    </row>
    <row r="5028" spans="16:17" x14ac:dyDescent="0.2">
      <c r="P5028" s="41"/>
      <c r="Q5028" s="41"/>
    </row>
    <row r="5029" spans="16:17" x14ac:dyDescent="0.2">
      <c r="P5029" s="41"/>
      <c r="Q5029" s="41"/>
    </row>
    <row r="5030" spans="16:17" x14ac:dyDescent="0.2">
      <c r="P5030" s="41"/>
      <c r="Q5030" s="41"/>
    </row>
    <row r="5031" spans="16:17" x14ac:dyDescent="0.2">
      <c r="P5031" s="41"/>
      <c r="Q5031" s="41"/>
    </row>
    <row r="5032" spans="16:17" x14ac:dyDescent="0.2">
      <c r="P5032" s="41"/>
      <c r="Q5032" s="41"/>
    </row>
    <row r="5033" spans="16:17" x14ac:dyDescent="0.2">
      <c r="P5033" s="41"/>
      <c r="Q5033" s="41"/>
    </row>
    <row r="5034" spans="16:17" x14ac:dyDescent="0.2">
      <c r="P5034" s="41"/>
      <c r="Q5034" s="41"/>
    </row>
    <row r="5035" spans="16:17" x14ac:dyDescent="0.2">
      <c r="P5035" s="41"/>
      <c r="Q5035" s="41"/>
    </row>
    <row r="5036" spans="16:17" x14ac:dyDescent="0.2">
      <c r="P5036" s="41"/>
      <c r="Q5036" s="41"/>
    </row>
    <row r="5037" spans="16:17" x14ac:dyDescent="0.2">
      <c r="P5037" s="41"/>
      <c r="Q5037" s="41"/>
    </row>
    <row r="5038" spans="16:17" x14ac:dyDescent="0.2">
      <c r="P5038" s="41"/>
      <c r="Q5038" s="41"/>
    </row>
    <row r="5039" spans="16:17" x14ac:dyDescent="0.2">
      <c r="P5039" s="41"/>
      <c r="Q5039" s="41"/>
    </row>
    <row r="5040" spans="16:17" x14ac:dyDescent="0.2">
      <c r="P5040" s="41"/>
      <c r="Q5040" s="41"/>
    </row>
    <row r="5041" spans="16:17" x14ac:dyDescent="0.2">
      <c r="P5041" s="41"/>
      <c r="Q5041" s="41"/>
    </row>
    <row r="5042" spans="16:17" x14ac:dyDescent="0.2">
      <c r="P5042" s="41"/>
      <c r="Q5042" s="41"/>
    </row>
    <row r="5043" spans="16:17" x14ac:dyDescent="0.2">
      <c r="P5043" s="41"/>
      <c r="Q5043" s="41"/>
    </row>
    <row r="5044" spans="16:17" x14ac:dyDescent="0.2">
      <c r="P5044" s="41"/>
      <c r="Q5044" s="41"/>
    </row>
    <row r="5045" spans="16:17" x14ac:dyDescent="0.2">
      <c r="P5045" s="41"/>
      <c r="Q5045" s="41"/>
    </row>
    <row r="5046" spans="16:17" x14ac:dyDescent="0.2">
      <c r="P5046" s="41"/>
      <c r="Q5046" s="41"/>
    </row>
    <row r="5047" spans="16:17" x14ac:dyDescent="0.2">
      <c r="P5047" s="41"/>
      <c r="Q5047" s="41"/>
    </row>
    <row r="5048" spans="16:17" x14ac:dyDescent="0.2">
      <c r="P5048" s="41"/>
      <c r="Q5048" s="41"/>
    </row>
    <row r="5049" spans="16:17" x14ac:dyDescent="0.2">
      <c r="P5049" s="41"/>
      <c r="Q5049" s="41"/>
    </row>
    <row r="5050" spans="16:17" x14ac:dyDescent="0.2">
      <c r="P5050" s="41"/>
      <c r="Q5050" s="41"/>
    </row>
    <row r="5051" spans="16:17" x14ac:dyDescent="0.2">
      <c r="P5051" s="41"/>
      <c r="Q5051" s="41"/>
    </row>
    <row r="5052" spans="16:17" x14ac:dyDescent="0.2">
      <c r="P5052" s="41"/>
      <c r="Q5052" s="41"/>
    </row>
    <row r="5053" spans="16:17" x14ac:dyDescent="0.2">
      <c r="P5053" s="41"/>
      <c r="Q5053" s="41"/>
    </row>
    <row r="5054" spans="16:17" x14ac:dyDescent="0.2">
      <c r="P5054" s="41"/>
      <c r="Q5054" s="41"/>
    </row>
    <row r="5055" spans="16:17" x14ac:dyDescent="0.2">
      <c r="P5055" s="41"/>
      <c r="Q5055" s="41"/>
    </row>
    <row r="5056" spans="16:17" x14ac:dyDescent="0.2">
      <c r="P5056" s="41"/>
      <c r="Q5056" s="41"/>
    </row>
    <row r="5057" spans="16:17" x14ac:dyDescent="0.2">
      <c r="P5057" s="41"/>
      <c r="Q5057" s="41"/>
    </row>
    <row r="5058" spans="16:17" x14ac:dyDescent="0.2">
      <c r="P5058" s="41"/>
      <c r="Q5058" s="41"/>
    </row>
    <row r="5059" spans="16:17" x14ac:dyDescent="0.2">
      <c r="P5059" s="41"/>
      <c r="Q5059" s="41"/>
    </row>
    <row r="5060" spans="16:17" x14ac:dyDescent="0.2">
      <c r="P5060" s="41"/>
      <c r="Q5060" s="41"/>
    </row>
    <row r="5061" spans="16:17" x14ac:dyDescent="0.2">
      <c r="P5061" s="41"/>
      <c r="Q5061" s="41"/>
    </row>
    <row r="5062" spans="16:17" x14ac:dyDescent="0.2">
      <c r="P5062" s="41"/>
      <c r="Q5062" s="41"/>
    </row>
    <row r="5063" spans="16:17" x14ac:dyDescent="0.2">
      <c r="P5063" s="41"/>
      <c r="Q5063" s="41"/>
    </row>
    <row r="5064" spans="16:17" x14ac:dyDescent="0.2">
      <c r="P5064" s="41"/>
      <c r="Q5064" s="41"/>
    </row>
    <row r="5065" spans="16:17" x14ac:dyDescent="0.2">
      <c r="P5065" s="41"/>
      <c r="Q5065" s="41"/>
    </row>
    <row r="5066" spans="16:17" x14ac:dyDescent="0.2">
      <c r="P5066" s="41"/>
      <c r="Q5066" s="41"/>
    </row>
    <row r="5067" spans="16:17" x14ac:dyDescent="0.2">
      <c r="P5067" s="41"/>
      <c r="Q5067" s="41"/>
    </row>
    <row r="5068" spans="16:17" x14ac:dyDescent="0.2">
      <c r="P5068" s="41"/>
      <c r="Q5068" s="41"/>
    </row>
    <row r="5069" spans="16:17" x14ac:dyDescent="0.2">
      <c r="P5069" s="41"/>
      <c r="Q5069" s="41"/>
    </row>
    <row r="5070" spans="16:17" x14ac:dyDescent="0.2">
      <c r="P5070" s="41"/>
      <c r="Q5070" s="41"/>
    </row>
    <row r="5071" spans="16:17" x14ac:dyDescent="0.2">
      <c r="P5071" s="41"/>
      <c r="Q5071" s="41"/>
    </row>
    <row r="5072" spans="16:17" x14ac:dyDescent="0.2">
      <c r="P5072" s="41"/>
      <c r="Q5072" s="41"/>
    </row>
    <row r="5073" spans="16:17" x14ac:dyDescent="0.2">
      <c r="P5073" s="41"/>
      <c r="Q5073" s="41"/>
    </row>
    <row r="5074" spans="16:17" x14ac:dyDescent="0.2">
      <c r="P5074" s="41"/>
      <c r="Q5074" s="41"/>
    </row>
    <row r="5075" spans="16:17" x14ac:dyDescent="0.2">
      <c r="P5075" s="41"/>
      <c r="Q5075" s="41"/>
    </row>
    <row r="5076" spans="16:17" x14ac:dyDescent="0.2">
      <c r="P5076" s="41"/>
      <c r="Q5076" s="41"/>
    </row>
    <row r="5077" spans="16:17" x14ac:dyDescent="0.2">
      <c r="P5077" s="41"/>
      <c r="Q5077" s="41"/>
    </row>
    <row r="5078" spans="16:17" x14ac:dyDescent="0.2">
      <c r="P5078" s="41"/>
      <c r="Q5078" s="41"/>
    </row>
    <row r="5079" spans="16:17" x14ac:dyDescent="0.2">
      <c r="P5079" s="41"/>
      <c r="Q5079" s="41"/>
    </row>
    <row r="5080" spans="16:17" x14ac:dyDescent="0.2">
      <c r="P5080" s="41"/>
      <c r="Q5080" s="41"/>
    </row>
    <row r="5081" spans="16:17" x14ac:dyDescent="0.2">
      <c r="P5081" s="41"/>
      <c r="Q5081" s="41"/>
    </row>
    <row r="5082" spans="16:17" x14ac:dyDescent="0.2">
      <c r="P5082" s="41"/>
      <c r="Q5082" s="41"/>
    </row>
    <row r="5083" spans="16:17" x14ac:dyDescent="0.2">
      <c r="P5083" s="41"/>
      <c r="Q5083" s="41"/>
    </row>
    <row r="5084" spans="16:17" x14ac:dyDescent="0.2">
      <c r="P5084" s="41"/>
      <c r="Q5084" s="41"/>
    </row>
    <row r="5085" spans="16:17" x14ac:dyDescent="0.2">
      <c r="P5085" s="41"/>
      <c r="Q5085" s="41"/>
    </row>
    <row r="5086" spans="16:17" x14ac:dyDescent="0.2">
      <c r="P5086" s="41"/>
      <c r="Q5086" s="41"/>
    </row>
    <row r="5087" spans="16:17" x14ac:dyDescent="0.2">
      <c r="P5087" s="41"/>
      <c r="Q5087" s="41"/>
    </row>
    <row r="5088" spans="16:17" x14ac:dyDescent="0.2">
      <c r="P5088" s="41"/>
      <c r="Q5088" s="41"/>
    </row>
    <row r="5089" spans="16:17" x14ac:dyDescent="0.2">
      <c r="P5089" s="41"/>
      <c r="Q5089" s="41"/>
    </row>
    <row r="5090" spans="16:17" x14ac:dyDescent="0.2">
      <c r="P5090" s="41"/>
      <c r="Q5090" s="41"/>
    </row>
    <row r="5091" spans="16:17" x14ac:dyDescent="0.2">
      <c r="P5091" s="41"/>
      <c r="Q5091" s="41"/>
    </row>
    <row r="5092" spans="16:17" x14ac:dyDescent="0.2">
      <c r="P5092" s="41"/>
      <c r="Q5092" s="41"/>
    </row>
    <row r="5093" spans="16:17" x14ac:dyDescent="0.2">
      <c r="P5093" s="41"/>
      <c r="Q5093" s="41"/>
    </row>
    <row r="5094" spans="16:17" x14ac:dyDescent="0.2">
      <c r="P5094" s="41"/>
      <c r="Q5094" s="41"/>
    </row>
    <row r="5095" spans="16:17" x14ac:dyDescent="0.2">
      <c r="P5095" s="41"/>
      <c r="Q5095" s="41"/>
    </row>
    <row r="5096" spans="16:17" x14ac:dyDescent="0.2">
      <c r="P5096" s="41"/>
      <c r="Q5096" s="41"/>
    </row>
    <row r="5097" spans="16:17" x14ac:dyDescent="0.2">
      <c r="P5097" s="41"/>
      <c r="Q5097" s="41"/>
    </row>
    <row r="5098" spans="16:17" x14ac:dyDescent="0.2">
      <c r="P5098" s="41"/>
      <c r="Q5098" s="41"/>
    </row>
    <row r="5099" spans="16:17" x14ac:dyDescent="0.2">
      <c r="P5099" s="41"/>
      <c r="Q5099" s="41"/>
    </row>
    <row r="5100" spans="16:17" x14ac:dyDescent="0.2">
      <c r="P5100" s="41"/>
      <c r="Q5100" s="41"/>
    </row>
    <row r="5101" spans="16:17" x14ac:dyDescent="0.2">
      <c r="P5101" s="41"/>
      <c r="Q5101" s="41"/>
    </row>
    <row r="5102" spans="16:17" x14ac:dyDescent="0.2">
      <c r="P5102" s="41"/>
      <c r="Q5102" s="41"/>
    </row>
    <row r="5103" spans="16:17" x14ac:dyDescent="0.2">
      <c r="P5103" s="41"/>
      <c r="Q5103" s="41"/>
    </row>
    <row r="5104" spans="16:17" x14ac:dyDescent="0.2">
      <c r="P5104" s="41"/>
      <c r="Q5104" s="41"/>
    </row>
    <row r="5105" spans="16:17" x14ac:dyDescent="0.2">
      <c r="P5105" s="41"/>
      <c r="Q5105" s="41"/>
    </row>
    <row r="5106" spans="16:17" x14ac:dyDescent="0.2">
      <c r="P5106" s="41"/>
      <c r="Q5106" s="41"/>
    </row>
    <row r="5107" spans="16:17" x14ac:dyDescent="0.2">
      <c r="P5107" s="41"/>
      <c r="Q5107" s="41"/>
    </row>
    <row r="5108" spans="16:17" x14ac:dyDescent="0.2">
      <c r="P5108" s="41"/>
      <c r="Q5108" s="41"/>
    </row>
    <row r="5109" spans="16:17" x14ac:dyDescent="0.2">
      <c r="P5109" s="41"/>
      <c r="Q5109" s="41"/>
    </row>
    <row r="5110" spans="16:17" x14ac:dyDescent="0.2">
      <c r="P5110" s="41"/>
      <c r="Q5110" s="41"/>
    </row>
    <row r="5111" spans="16:17" x14ac:dyDescent="0.2">
      <c r="P5111" s="41"/>
      <c r="Q5111" s="41"/>
    </row>
    <row r="5112" spans="16:17" x14ac:dyDescent="0.2">
      <c r="P5112" s="41"/>
      <c r="Q5112" s="41"/>
    </row>
    <row r="5113" spans="16:17" x14ac:dyDescent="0.2">
      <c r="P5113" s="41"/>
      <c r="Q5113" s="41"/>
    </row>
    <row r="5114" spans="16:17" x14ac:dyDescent="0.2">
      <c r="P5114" s="41"/>
      <c r="Q5114" s="41"/>
    </row>
    <row r="5115" spans="16:17" x14ac:dyDescent="0.2">
      <c r="P5115" s="41"/>
      <c r="Q5115" s="41"/>
    </row>
    <row r="5116" spans="16:17" x14ac:dyDescent="0.2">
      <c r="P5116" s="41"/>
      <c r="Q5116" s="41"/>
    </row>
    <row r="5117" spans="16:17" x14ac:dyDescent="0.2">
      <c r="P5117" s="41"/>
      <c r="Q5117" s="41"/>
    </row>
    <row r="5118" spans="16:17" x14ac:dyDescent="0.2">
      <c r="P5118" s="41"/>
      <c r="Q5118" s="41"/>
    </row>
    <row r="5119" spans="16:17" x14ac:dyDescent="0.2">
      <c r="P5119" s="41"/>
      <c r="Q5119" s="41"/>
    </row>
    <row r="5120" spans="16:17" x14ac:dyDescent="0.2">
      <c r="P5120" s="41"/>
      <c r="Q5120" s="41"/>
    </row>
    <row r="5121" spans="16:17" x14ac:dyDescent="0.2">
      <c r="P5121" s="41"/>
      <c r="Q5121" s="41"/>
    </row>
    <row r="5122" spans="16:17" x14ac:dyDescent="0.2">
      <c r="P5122" s="41"/>
      <c r="Q5122" s="41"/>
    </row>
    <row r="5123" spans="16:17" x14ac:dyDescent="0.2">
      <c r="P5123" s="41"/>
      <c r="Q5123" s="41"/>
    </row>
    <row r="5124" spans="16:17" x14ac:dyDescent="0.2">
      <c r="P5124" s="41"/>
      <c r="Q5124" s="41"/>
    </row>
    <row r="5125" spans="16:17" x14ac:dyDescent="0.2">
      <c r="P5125" s="41"/>
      <c r="Q5125" s="41"/>
    </row>
    <row r="5126" spans="16:17" x14ac:dyDescent="0.2">
      <c r="P5126" s="41"/>
      <c r="Q5126" s="41"/>
    </row>
    <row r="5127" spans="16:17" x14ac:dyDescent="0.2">
      <c r="P5127" s="41"/>
      <c r="Q5127" s="41"/>
    </row>
    <row r="5128" spans="16:17" x14ac:dyDescent="0.2">
      <c r="P5128" s="41"/>
      <c r="Q5128" s="41"/>
    </row>
    <row r="5129" spans="16:17" x14ac:dyDescent="0.2">
      <c r="P5129" s="41"/>
      <c r="Q5129" s="41"/>
    </row>
    <row r="5130" spans="16:17" x14ac:dyDescent="0.2">
      <c r="P5130" s="41"/>
      <c r="Q5130" s="41"/>
    </row>
    <row r="5131" spans="16:17" x14ac:dyDescent="0.2">
      <c r="P5131" s="41"/>
      <c r="Q5131" s="41"/>
    </row>
    <row r="5132" spans="16:17" x14ac:dyDescent="0.2">
      <c r="P5132" s="41"/>
      <c r="Q5132" s="41"/>
    </row>
    <row r="5133" spans="16:17" x14ac:dyDescent="0.2">
      <c r="P5133" s="41"/>
      <c r="Q5133" s="41"/>
    </row>
    <row r="5134" spans="16:17" x14ac:dyDescent="0.2">
      <c r="P5134" s="41"/>
      <c r="Q5134" s="41"/>
    </row>
    <row r="5135" spans="16:17" x14ac:dyDescent="0.2">
      <c r="P5135" s="41"/>
      <c r="Q5135" s="41"/>
    </row>
    <row r="5136" spans="16:17" x14ac:dyDescent="0.2">
      <c r="P5136" s="41"/>
      <c r="Q5136" s="41"/>
    </row>
    <row r="5137" spans="16:17" x14ac:dyDescent="0.2">
      <c r="P5137" s="41"/>
      <c r="Q5137" s="41"/>
    </row>
    <row r="5138" spans="16:17" x14ac:dyDescent="0.2">
      <c r="P5138" s="41"/>
      <c r="Q5138" s="41"/>
    </row>
    <row r="5139" spans="16:17" x14ac:dyDescent="0.2">
      <c r="P5139" s="41"/>
      <c r="Q5139" s="41"/>
    </row>
    <row r="5140" spans="16:17" x14ac:dyDescent="0.2">
      <c r="P5140" s="41"/>
      <c r="Q5140" s="41"/>
    </row>
    <row r="5141" spans="16:17" x14ac:dyDescent="0.2">
      <c r="P5141" s="41"/>
      <c r="Q5141" s="41"/>
    </row>
    <row r="5142" spans="16:17" x14ac:dyDescent="0.2">
      <c r="P5142" s="41"/>
      <c r="Q5142" s="41"/>
    </row>
    <row r="5143" spans="16:17" x14ac:dyDescent="0.2">
      <c r="P5143" s="41"/>
      <c r="Q5143" s="41"/>
    </row>
    <row r="5144" spans="16:17" x14ac:dyDescent="0.2">
      <c r="P5144" s="41"/>
      <c r="Q5144" s="41"/>
    </row>
    <row r="5145" spans="16:17" x14ac:dyDescent="0.2">
      <c r="P5145" s="41"/>
      <c r="Q5145" s="41"/>
    </row>
    <row r="5146" spans="16:17" x14ac:dyDescent="0.2">
      <c r="P5146" s="41"/>
      <c r="Q5146" s="41"/>
    </row>
    <row r="5147" spans="16:17" x14ac:dyDescent="0.2">
      <c r="P5147" s="41"/>
      <c r="Q5147" s="41"/>
    </row>
    <row r="5148" spans="16:17" x14ac:dyDescent="0.2">
      <c r="P5148" s="41"/>
      <c r="Q5148" s="41"/>
    </row>
    <row r="5149" spans="16:17" x14ac:dyDescent="0.2">
      <c r="P5149" s="41"/>
      <c r="Q5149" s="41"/>
    </row>
    <row r="5150" spans="16:17" x14ac:dyDescent="0.2">
      <c r="P5150" s="41"/>
      <c r="Q5150" s="41"/>
    </row>
    <row r="5151" spans="16:17" x14ac:dyDescent="0.2">
      <c r="P5151" s="41"/>
      <c r="Q5151" s="41"/>
    </row>
    <row r="5152" spans="16:17" x14ac:dyDescent="0.2">
      <c r="P5152" s="41"/>
      <c r="Q5152" s="41"/>
    </row>
    <row r="5153" spans="16:17" x14ac:dyDescent="0.2">
      <c r="P5153" s="41"/>
      <c r="Q5153" s="41"/>
    </row>
    <row r="5154" spans="16:17" x14ac:dyDescent="0.2">
      <c r="P5154" s="41"/>
      <c r="Q5154" s="41"/>
    </row>
    <row r="5155" spans="16:17" x14ac:dyDescent="0.2">
      <c r="P5155" s="41"/>
      <c r="Q5155" s="41"/>
    </row>
    <row r="5156" spans="16:17" x14ac:dyDescent="0.2">
      <c r="P5156" s="41"/>
      <c r="Q5156" s="41"/>
    </row>
    <row r="5157" spans="16:17" x14ac:dyDescent="0.2">
      <c r="P5157" s="41"/>
      <c r="Q5157" s="41"/>
    </row>
    <row r="5158" spans="16:17" x14ac:dyDescent="0.2">
      <c r="P5158" s="41"/>
      <c r="Q5158" s="41"/>
    </row>
    <row r="5159" spans="16:17" x14ac:dyDescent="0.2">
      <c r="P5159" s="41"/>
      <c r="Q5159" s="41"/>
    </row>
    <row r="5160" spans="16:17" x14ac:dyDescent="0.2">
      <c r="P5160" s="41"/>
      <c r="Q5160" s="41"/>
    </row>
    <row r="5161" spans="16:17" x14ac:dyDescent="0.2">
      <c r="P5161" s="41"/>
      <c r="Q5161" s="41"/>
    </row>
    <row r="5162" spans="16:17" x14ac:dyDescent="0.2">
      <c r="P5162" s="41"/>
      <c r="Q5162" s="41"/>
    </row>
    <row r="5163" spans="16:17" x14ac:dyDescent="0.2">
      <c r="P5163" s="41"/>
      <c r="Q5163" s="41"/>
    </row>
    <row r="5164" spans="16:17" x14ac:dyDescent="0.2">
      <c r="P5164" s="41"/>
      <c r="Q5164" s="41"/>
    </row>
    <row r="5165" spans="16:17" x14ac:dyDescent="0.2">
      <c r="P5165" s="41"/>
      <c r="Q5165" s="41"/>
    </row>
    <row r="5166" spans="16:17" x14ac:dyDescent="0.2">
      <c r="P5166" s="41"/>
      <c r="Q5166" s="41"/>
    </row>
    <row r="5167" spans="16:17" x14ac:dyDescent="0.2">
      <c r="P5167" s="41"/>
      <c r="Q5167" s="41"/>
    </row>
    <row r="5168" spans="16:17" x14ac:dyDescent="0.2">
      <c r="P5168" s="41"/>
      <c r="Q5168" s="41"/>
    </row>
    <row r="5169" spans="16:17" x14ac:dyDescent="0.2">
      <c r="P5169" s="41"/>
      <c r="Q5169" s="41"/>
    </row>
    <row r="5170" spans="16:17" x14ac:dyDescent="0.2">
      <c r="P5170" s="41"/>
      <c r="Q5170" s="41"/>
    </row>
    <row r="5171" spans="16:17" x14ac:dyDescent="0.2">
      <c r="P5171" s="41"/>
      <c r="Q5171" s="41"/>
    </row>
    <row r="5172" spans="16:17" x14ac:dyDescent="0.2">
      <c r="P5172" s="41"/>
      <c r="Q5172" s="41"/>
    </row>
    <row r="5173" spans="16:17" x14ac:dyDescent="0.2">
      <c r="P5173" s="41"/>
      <c r="Q5173" s="41"/>
    </row>
    <row r="5174" spans="16:17" x14ac:dyDescent="0.2">
      <c r="P5174" s="41"/>
      <c r="Q5174" s="41"/>
    </row>
    <row r="5175" spans="16:17" x14ac:dyDescent="0.2">
      <c r="P5175" s="41"/>
      <c r="Q5175" s="41"/>
    </row>
    <row r="5176" spans="16:17" x14ac:dyDescent="0.2">
      <c r="P5176" s="41"/>
      <c r="Q5176" s="41"/>
    </row>
    <row r="5177" spans="16:17" x14ac:dyDescent="0.2">
      <c r="P5177" s="41"/>
      <c r="Q5177" s="41"/>
    </row>
    <row r="5178" spans="16:17" x14ac:dyDescent="0.2">
      <c r="P5178" s="41"/>
      <c r="Q5178" s="41"/>
    </row>
    <row r="5179" spans="16:17" x14ac:dyDescent="0.2">
      <c r="P5179" s="41"/>
      <c r="Q5179" s="41"/>
    </row>
    <row r="5180" spans="16:17" x14ac:dyDescent="0.2">
      <c r="P5180" s="41"/>
      <c r="Q5180" s="41"/>
    </row>
    <row r="5181" spans="16:17" x14ac:dyDescent="0.2">
      <c r="P5181" s="41"/>
      <c r="Q5181" s="41"/>
    </row>
    <row r="5182" spans="16:17" x14ac:dyDescent="0.2">
      <c r="P5182" s="41"/>
      <c r="Q5182" s="41"/>
    </row>
    <row r="5183" spans="16:17" x14ac:dyDescent="0.2">
      <c r="P5183" s="41"/>
      <c r="Q5183" s="41"/>
    </row>
    <row r="5184" spans="16:17" x14ac:dyDescent="0.2">
      <c r="P5184" s="41"/>
      <c r="Q5184" s="41"/>
    </row>
    <row r="5185" spans="16:17" x14ac:dyDescent="0.2">
      <c r="P5185" s="41"/>
      <c r="Q5185" s="41"/>
    </row>
    <row r="5186" spans="16:17" x14ac:dyDescent="0.2">
      <c r="P5186" s="41"/>
      <c r="Q5186" s="41"/>
    </row>
    <row r="5187" spans="16:17" x14ac:dyDescent="0.2">
      <c r="P5187" s="41"/>
      <c r="Q5187" s="41"/>
    </row>
    <row r="5188" spans="16:17" x14ac:dyDescent="0.2">
      <c r="P5188" s="41"/>
      <c r="Q5188" s="41"/>
    </row>
    <row r="5189" spans="16:17" x14ac:dyDescent="0.2">
      <c r="P5189" s="41"/>
      <c r="Q5189" s="41"/>
    </row>
    <row r="5190" spans="16:17" x14ac:dyDescent="0.2">
      <c r="P5190" s="41"/>
      <c r="Q5190" s="41"/>
    </row>
    <row r="5191" spans="16:17" x14ac:dyDescent="0.2">
      <c r="P5191" s="41"/>
      <c r="Q5191" s="41"/>
    </row>
    <row r="5192" spans="16:17" x14ac:dyDescent="0.2">
      <c r="P5192" s="41"/>
      <c r="Q5192" s="41"/>
    </row>
    <row r="5193" spans="16:17" x14ac:dyDescent="0.2">
      <c r="P5193" s="41"/>
      <c r="Q5193" s="41"/>
    </row>
    <row r="5194" spans="16:17" x14ac:dyDescent="0.2">
      <c r="P5194" s="41"/>
      <c r="Q5194" s="41"/>
    </row>
    <row r="5195" spans="16:17" x14ac:dyDescent="0.2">
      <c r="P5195" s="41"/>
      <c r="Q5195" s="41"/>
    </row>
    <row r="5196" spans="16:17" x14ac:dyDescent="0.2">
      <c r="P5196" s="41"/>
      <c r="Q5196" s="41"/>
    </row>
    <row r="5197" spans="16:17" x14ac:dyDescent="0.2">
      <c r="P5197" s="41"/>
      <c r="Q5197" s="41"/>
    </row>
    <row r="5198" spans="16:17" x14ac:dyDescent="0.2">
      <c r="P5198" s="41"/>
      <c r="Q5198" s="41"/>
    </row>
    <row r="5199" spans="16:17" x14ac:dyDescent="0.2">
      <c r="P5199" s="41"/>
      <c r="Q5199" s="41"/>
    </row>
    <row r="5200" spans="16:17" x14ac:dyDescent="0.2">
      <c r="P5200" s="41"/>
      <c r="Q5200" s="41"/>
    </row>
    <row r="5201" spans="16:17" x14ac:dyDescent="0.2">
      <c r="P5201" s="41"/>
      <c r="Q5201" s="41"/>
    </row>
    <row r="5202" spans="16:17" x14ac:dyDescent="0.2">
      <c r="P5202" s="41"/>
      <c r="Q5202" s="41"/>
    </row>
    <row r="5203" spans="16:17" x14ac:dyDescent="0.2">
      <c r="P5203" s="41"/>
      <c r="Q5203" s="41"/>
    </row>
    <row r="5204" spans="16:17" x14ac:dyDescent="0.2">
      <c r="P5204" s="41"/>
      <c r="Q5204" s="41"/>
    </row>
    <row r="5205" spans="16:17" x14ac:dyDescent="0.2">
      <c r="P5205" s="41"/>
      <c r="Q5205" s="41"/>
    </row>
    <row r="5206" spans="16:17" x14ac:dyDescent="0.2">
      <c r="P5206" s="41"/>
      <c r="Q5206" s="41"/>
    </row>
    <row r="5207" spans="16:17" x14ac:dyDescent="0.2">
      <c r="P5207" s="41"/>
      <c r="Q5207" s="41"/>
    </row>
    <row r="5208" spans="16:17" x14ac:dyDescent="0.2">
      <c r="P5208" s="41"/>
      <c r="Q5208" s="41"/>
    </row>
    <row r="5209" spans="16:17" x14ac:dyDescent="0.2">
      <c r="P5209" s="41"/>
      <c r="Q5209" s="41"/>
    </row>
    <row r="5210" spans="16:17" x14ac:dyDescent="0.2">
      <c r="P5210" s="41"/>
      <c r="Q5210" s="41"/>
    </row>
    <row r="5211" spans="16:17" x14ac:dyDescent="0.2">
      <c r="P5211" s="41"/>
      <c r="Q5211" s="41"/>
    </row>
    <row r="5212" spans="16:17" x14ac:dyDescent="0.2">
      <c r="P5212" s="41"/>
      <c r="Q5212" s="41"/>
    </row>
    <row r="5213" spans="16:17" x14ac:dyDescent="0.2">
      <c r="P5213" s="41"/>
      <c r="Q5213" s="41"/>
    </row>
    <row r="5214" spans="16:17" x14ac:dyDescent="0.2">
      <c r="P5214" s="41"/>
      <c r="Q5214" s="41"/>
    </row>
    <row r="5215" spans="16:17" x14ac:dyDescent="0.2">
      <c r="P5215" s="41"/>
      <c r="Q5215" s="41"/>
    </row>
    <row r="5216" spans="16:17" x14ac:dyDescent="0.2">
      <c r="P5216" s="41"/>
      <c r="Q5216" s="41"/>
    </row>
    <row r="5217" spans="16:17" x14ac:dyDescent="0.2">
      <c r="P5217" s="41"/>
      <c r="Q5217" s="41"/>
    </row>
    <row r="5218" spans="16:17" x14ac:dyDescent="0.2">
      <c r="P5218" s="41"/>
      <c r="Q5218" s="41"/>
    </row>
    <row r="5219" spans="16:17" x14ac:dyDescent="0.2">
      <c r="P5219" s="41"/>
      <c r="Q5219" s="41"/>
    </row>
    <row r="5220" spans="16:17" x14ac:dyDescent="0.2">
      <c r="P5220" s="41"/>
      <c r="Q5220" s="41"/>
    </row>
    <row r="5221" spans="16:17" x14ac:dyDescent="0.2">
      <c r="P5221" s="41"/>
      <c r="Q5221" s="41"/>
    </row>
    <row r="5222" spans="16:17" x14ac:dyDescent="0.2">
      <c r="P5222" s="41"/>
      <c r="Q5222" s="41"/>
    </row>
    <row r="5223" spans="16:17" x14ac:dyDescent="0.2">
      <c r="P5223" s="41"/>
      <c r="Q5223" s="41"/>
    </row>
    <row r="5224" spans="16:17" x14ac:dyDescent="0.2">
      <c r="P5224" s="41"/>
      <c r="Q5224" s="41"/>
    </row>
    <row r="5225" spans="16:17" x14ac:dyDescent="0.2">
      <c r="P5225" s="41"/>
      <c r="Q5225" s="41"/>
    </row>
    <row r="5226" spans="16:17" x14ac:dyDescent="0.2">
      <c r="P5226" s="41"/>
      <c r="Q5226" s="41"/>
    </row>
    <row r="5227" spans="16:17" x14ac:dyDescent="0.2">
      <c r="P5227" s="41"/>
      <c r="Q5227" s="41"/>
    </row>
    <row r="5228" spans="16:17" x14ac:dyDescent="0.2">
      <c r="P5228" s="41"/>
      <c r="Q5228" s="41"/>
    </row>
    <row r="5229" spans="16:17" x14ac:dyDescent="0.2">
      <c r="P5229" s="41"/>
      <c r="Q5229" s="41"/>
    </row>
    <row r="5230" spans="16:17" x14ac:dyDescent="0.2">
      <c r="P5230" s="41"/>
      <c r="Q5230" s="41"/>
    </row>
    <row r="5231" spans="16:17" x14ac:dyDescent="0.2">
      <c r="P5231" s="41"/>
      <c r="Q5231" s="41"/>
    </row>
    <row r="5232" spans="16:17" x14ac:dyDescent="0.2">
      <c r="P5232" s="41"/>
      <c r="Q5232" s="41"/>
    </row>
    <row r="5233" spans="16:17" x14ac:dyDescent="0.2">
      <c r="P5233" s="41"/>
      <c r="Q5233" s="41"/>
    </row>
    <row r="5234" spans="16:17" x14ac:dyDescent="0.2">
      <c r="P5234" s="41"/>
      <c r="Q5234" s="41"/>
    </row>
    <row r="5235" spans="16:17" x14ac:dyDescent="0.2">
      <c r="P5235" s="41"/>
      <c r="Q5235" s="41"/>
    </row>
    <row r="5236" spans="16:17" x14ac:dyDescent="0.2">
      <c r="P5236" s="41"/>
      <c r="Q5236" s="41"/>
    </row>
    <row r="5237" spans="16:17" x14ac:dyDescent="0.2">
      <c r="P5237" s="41"/>
      <c r="Q5237" s="41"/>
    </row>
    <row r="5238" spans="16:17" x14ac:dyDescent="0.2">
      <c r="P5238" s="41"/>
      <c r="Q5238" s="41"/>
    </row>
    <row r="5239" spans="16:17" x14ac:dyDescent="0.2">
      <c r="P5239" s="41"/>
      <c r="Q5239" s="41"/>
    </row>
    <row r="5240" spans="16:17" x14ac:dyDescent="0.2">
      <c r="P5240" s="41"/>
      <c r="Q5240" s="41"/>
    </row>
    <row r="5241" spans="16:17" x14ac:dyDescent="0.2">
      <c r="P5241" s="41"/>
      <c r="Q5241" s="41"/>
    </row>
    <row r="5242" spans="16:17" x14ac:dyDescent="0.2">
      <c r="P5242" s="41"/>
      <c r="Q5242" s="41"/>
    </row>
    <row r="5243" spans="16:17" x14ac:dyDescent="0.2">
      <c r="P5243" s="41"/>
      <c r="Q5243" s="41"/>
    </row>
    <row r="5244" spans="16:17" x14ac:dyDescent="0.2">
      <c r="P5244" s="41"/>
      <c r="Q5244" s="41"/>
    </row>
    <row r="5245" spans="16:17" x14ac:dyDescent="0.2">
      <c r="P5245" s="41"/>
      <c r="Q5245" s="41"/>
    </row>
    <row r="5246" spans="16:17" x14ac:dyDescent="0.2">
      <c r="P5246" s="41"/>
      <c r="Q5246" s="41"/>
    </row>
    <row r="5247" spans="16:17" x14ac:dyDescent="0.2">
      <c r="P5247" s="41"/>
      <c r="Q5247" s="41"/>
    </row>
    <row r="5248" spans="16:17" x14ac:dyDescent="0.2">
      <c r="P5248" s="41"/>
      <c r="Q5248" s="41"/>
    </row>
    <row r="5249" spans="16:17" x14ac:dyDescent="0.2">
      <c r="P5249" s="41"/>
      <c r="Q5249" s="41"/>
    </row>
    <row r="5250" spans="16:17" x14ac:dyDescent="0.2">
      <c r="P5250" s="41"/>
      <c r="Q5250" s="41"/>
    </row>
    <row r="5251" spans="16:17" x14ac:dyDescent="0.2">
      <c r="P5251" s="41"/>
      <c r="Q5251" s="41"/>
    </row>
    <row r="5252" spans="16:17" x14ac:dyDescent="0.2">
      <c r="P5252" s="41"/>
      <c r="Q5252" s="41"/>
    </row>
    <row r="5253" spans="16:17" x14ac:dyDescent="0.2">
      <c r="P5253" s="41"/>
      <c r="Q5253" s="41"/>
    </row>
    <row r="5254" spans="16:17" x14ac:dyDescent="0.2">
      <c r="P5254" s="41"/>
      <c r="Q5254" s="41"/>
    </row>
    <row r="5255" spans="16:17" x14ac:dyDescent="0.2">
      <c r="P5255" s="41"/>
      <c r="Q5255" s="41"/>
    </row>
    <row r="5256" spans="16:17" x14ac:dyDescent="0.2">
      <c r="P5256" s="41"/>
      <c r="Q5256" s="41"/>
    </row>
    <row r="5257" spans="16:17" x14ac:dyDescent="0.2">
      <c r="P5257" s="41"/>
      <c r="Q5257" s="41"/>
    </row>
    <row r="5258" spans="16:17" x14ac:dyDescent="0.2">
      <c r="P5258" s="41"/>
      <c r="Q5258" s="41"/>
    </row>
    <row r="5259" spans="16:17" x14ac:dyDescent="0.2">
      <c r="P5259" s="41"/>
      <c r="Q5259" s="41"/>
    </row>
    <row r="5260" spans="16:17" x14ac:dyDescent="0.2">
      <c r="P5260" s="41"/>
      <c r="Q5260" s="41"/>
    </row>
    <row r="5261" spans="16:17" x14ac:dyDescent="0.2">
      <c r="P5261" s="41"/>
      <c r="Q5261" s="41"/>
    </row>
    <row r="5262" spans="16:17" x14ac:dyDescent="0.2">
      <c r="P5262" s="41"/>
      <c r="Q5262" s="41"/>
    </row>
    <row r="5263" spans="16:17" x14ac:dyDescent="0.2">
      <c r="P5263" s="41"/>
      <c r="Q5263" s="41"/>
    </row>
    <row r="5264" spans="16:17" x14ac:dyDescent="0.2">
      <c r="P5264" s="41"/>
      <c r="Q5264" s="41"/>
    </row>
    <row r="5265" spans="16:17" x14ac:dyDescent="0.2">
      <c r="P5265" s="41"/>
      <c r="Q5265" s="41"/>
    </row>
    <row r="5266" spans="16:17" x14ac:dyDescent="0.2">
      <c r="P5266" s="41"/>
      <c r="Q5266" s="41"/>
    </row>
    <row r="5267" spans="16:17" x14ac:dyDescent="0.2">
      <c r="P5267" s="41"/>
      <c r="Q5267" s="41"/>
    </row>
    <row r="5268" spans="16:17" x14ac:dyDescent="0.2">
      <c r="P5268" s="41"/>
      <c r="Q5268" s="41"/>
    </row>
    <row r="5269" spans="16:17" x14ac:dyDescent="0.2">
      <c r="P5269" s="41"/>
      <c r="Q5269" s="41"/>
    </row>
    <row r="5270" spans="16:17" x14ac:dyDescent="0.2">
      <c r="P5270" s="41"/>
      <c r="Q5270" s="41"/>
    </row>
    <row r="5271" spans="16:17" x14ac:dyDescent="0.2">
      <c r="P5271" s="41"/>
      <c r="Q5271" s="41"/>
    </row>
    <row r="5272" spans="16:17" x14ac:dyDescent="0.2">
      <c r="P5272" s="41"/>
      <c r="Q5272" s="41"/>
    </row>
    <row r="5273" spans="16:17" x14ac:dyDescent="0.2">
      <c r="P5273" s="41"/>
      <c r="Q5273" s="41"/>
    </row>
    <row r="5274" spans="16:17" x14ac:dyDescent="0.2">
      <c r="P5274" s="41"/>
      <c r="Q5274" s="41"/>
    </row>
    <row r="5275" spans="16:17" x14ac:dyDescent="0.2">
      <c r="P5275" s="41"/>
      <c r="Q5275" s="41"/>
    </row>
    <row r="5276" spans="16:17" x14ac:dyDescent="0.2">
      <c r="P5276" s="41"/>
      <c r="Q5276" s="41"/>
    </row>
    <row r="5277" spans="16:17" x14ac:dyDescent="0.2">
      <c r="P5277" s="41"/>
      <c r="Q5277" s="41"/>
    </row>
    <row r="5278" spans="16:17" x14ac:dyDescent="0.2">
      <c r="P5278" s="41"/>
      <c r="Q5278" s="41"/>
    </row>
    <row r="5279" spans="16:17" x14ac:dyDescent="0.2">
      <c r="P5279" s="41"/>
      <c r="Q5279" s="41"/>
    </row>
    <row r="5280" spans="16:17" x14ac:dyDescent="0.2">
      <c r="P5280" s="41"/>
      <c r="Q5280" s="41"/>
    </row>
    <row r="5281" spans="16:17" x14ac:dyDescent="0.2">
      <c r="P5281" s="41"/>
      <c r="Q5281" s="41"/>
    </row>
    <row r="5282" spans="16:17" x14ac:dyDescent="0.2">
      <c r="P5282" s="41"/>
      <c r="Q5282" s="41"/>
    </row>
    <row r="5283" spans="16:17" x14ac:dyDescent="0.2">
      <c r="P5283" s="41"/>
      <c r="Q5283" s="41"/>
    </row>
    <row r="5284" spans="16:17" x14ac:dyDescent="0.2">
      <c r="P5284" s="41"/>
      <c r="Q5284" s="41"/>
    </row>
    <row r="5285" spans="16:17" x14ac:dyDescent="0.2">
      <c r="P5285" s="41"/>
      <c r="Q5285" s="41"/>
    </row>
    <row r="5286" spans="16:17" x14ac:dyDescent="0.2">
      <c r="P5286" s="41"/>
      <c r="Q5286" s="41"/>
    </row>
    <row r="5287" spans="16:17" x14ac:dyDescent="0.2">
      <c r="P5287" s="41"/>
      <c r="Q5287" s="41"/>
    </row>
    <row r="5288" spans="16:17" x14ac:dyDescent="0.2">
      <c r="P5288" s="41"/>
      <c r="Q5288" s="41"/>
    </row>
    <row r="5289" spans="16:17" x14ac:dyDescent="0.2">
      <c r="P5289" s="41"/>
      <c r="Q5289" s="41"/>
    </row>
    <row r="5290" spans="16:17" x14ac:dyDescent="0.2">
      <c r="P5290" s="41"/>
      <c r="Q5290" s="41"/>
    </row>
    <row r="5291" spans="16:17" x14ac:dyDescent="0.2">
      <c r="P5291" s="41"/>
      <c r="Q5291" s="41"/>
    </row>
    <row r="5292" spans="16:17" x14ac:dyDescent="0.2">
      <c r="P5292" s="41"/>
      <c r="Q5292" s="41"/>
    </row>
    <row r="5293" spans="16:17" x14ac:dyDescent="0.2">
      <c r="P5293" s="41"/>
      <c r="Q5293" s="41"/>
    </row>
    <row r="5294" spans="16:17" x14ac:dyDescent="0.2">
      <c r="P5294" s="41"/>
      <c r="Q5294" s="41"/>
    </row>
    <row r="5295" spans="16:17" x14ac:dyDescent="0.2">
      <c r="P5295" s="41"/>
      <c r="Q5295" s="41"/>
    </row>
    <row r="5296" spans="16:17" x14ac:dyDescent="0.2">
      <c r="P5296" s="41"/>
      <c r="Q5296" s="41"/>
    </row>
    <row r="5297" spans="16:17" x14ac:dyDescent="0.2">
      <c r="P5297" s="41"/>
      <c r="Q5297" s="41"/>
    </row>
    <row r="5298" spans="16:17" x14ac:dyDescent="0.2">
      <c r="P5298" s="41"/>
      <c r="Q5298" s="41"/>
    </row>
    <row r="5299" spans="16:17" x14ac:dyDescent="0.2">
      <c r="P5299" s="41"/>
      <c r="Q5299" s="41"/>
    </row>
    <row r="5300" spans="16:17" x14ac:dyDescent="0.2">
      <c r="P5300" s="41"/>
      <c r="Q5300" s="41"/>
    </row>
    <row r="5301" spans="16:17" x14ac:dyDescent="0.2">
      <c r="P5301" s="41"/>
      <c r="Q5301" s="41"/>
    </row>
    <row r="5302" spans="16:17" x14ac:dyDescent="0.2">
      <c r="P5302" s="41"/>
      <c r="Q5302" s="41"/>
    </row>
    <row r="5303" spans="16:17" x14ac:dyDescent="0.2">
      <c r="P5303" s="41"/>
      <c r="Q5303" s="41"/>
    </row>
    <row r="5304" spans="16:17" x14ac:dyDescent="0.2">
      <c r="P5304" s="41"/>
      <c r="Q5304" s="41"/>
    </row>
    <row r="5305" spans="16:17" x14ac:dyDescent="0.2">
      <c r="P5305" s="41"/>
      <c r="Q5305" s="41"/>
    </row>
    <row r="5306" spans="16:17" x14ac:dyDescent="0.2">
      <c r="P5306" s="41"/>
      <c r="Q5306" s="41"/>
    </row>
    <row r="5307" spans="16:17" x14ac:dyDescent="0.2">
      <c r="P5307" s="41"/>
      <c r="Q5307" s="41"/>
    </row>
    <row r="5308" spans="16:17" x14ac:dyDescent="0.2">
      <c r="P5308" s="41"/>
      <c r="Q5308" s="41"/>
    </row>
    <row r="5309" spans="16:17" x14ac:dyDescent="0.2">
      <c r="P5309" s="41"/>
      <c r="Q5309" s="41"/>
    </row>
    <row r="5310" spans="16:17" x14ac:dyDescent="0.2">
      <c r="P5310" s="41"/>
      <c r="Q5310" s="41"/>
    </row>
    <row r="5311" spans="16:17" x14ac:dyDescent="0.2">
      <c r="P5311" s="41"/>
      <c r="Q5311" s="41"/>
    </row>
    <row r="5312" spans="16:17" x14ac:dyDescent="0.2">
      <c r="P5312" s="41"/>
      <c r="Q5312" s="41"/>
    </row>
    <row r="5313" spans="16:17" x14ac:dyDescent="0.2">
      <c r="P5313" s="41"/>
      <c r="Q5313" s="41"/>
    </row>
    <row r="5314" spans="16:17" x14ac:dyDescent="0.2">
      <c r="P5314" s="41"/>
      <c r="Q5314" s="41"/>
    </row>
    <row r="5315" spans="16:17" x14ac:dyDescent="0.2">
      <c r="P5315" s="41"/>
      <c r="Q5315" s="41"/>
    </row>
    <row r="5316" spans="16:17" x14ac:dyDescent="0.2">
      <c r="P5316" s="41"/>
      <c r="Q5316" s="41"/>
    </row>
    <row r="5317" spans="16:17" x14ac:dyDescent="0.2">
      <c r="P5317" s="41"/>
      <c r="Q5317" s="41"/>
    </row>
    <row r="5318" spans="16:17" x14ac:dyDescent="0.2">
      <c r="P5318" s="41"/>
      <c r="Q5318" s="41"/>
    </row>
    <row r="5319" spans="16:17" x14ac:dyDescent="0.2">
      <c r="P5319" s="41"/>
      <c r="Q5319" s="41"/>
    </row>
    <row r="5320" spans="16:17" x14ac:dyDescent="0.2">
      <c r="P5320" s="41"/>
      <c r="Q5320" s="41"/>
    </row>
    <row r="5321" spans="16:17" x14ac:dyDescent="0.2">
      <c r="P5321" s="41"/>
      <c r="Q5321" s="41"/>
    </row>
    <row r="5322" spans="16:17" x14ac:dyDescent="0.2">
      <c r="P5322" s="41"/>
      <c r="Q5322" s="41"/>
    </row>
    <row r="5323" spans="16:17" x14ac:dyDescent="0.2">
      <c r="P5323" s="41"/>
      <c r="Q5323" s="41"/>
    </row>
    <row r="5324" spans="16:17" x14ac:dyDescent="0.2">
      <c r="P5324" s="41"/>
      <c r="Q5324" s="41"/>
    </row>
    <row r="5325" spans="16:17" x14ac:dyDescent="0.2">
      <c r="P5325" s="41"/>
      <c r="Q5325" s="41"/>
    </row>
    <row r="5326" spans="16:17" x14ac:dyDescent="0.2">
      <c r="P5326" s="41"/>
      <c r="Q5326" s="41"/>
    </row>
    <row r="5327" spans="16:17" x14ac:dyDescent="0.2">
      <c r="P5327" s="41"/>
      <c r="Q5327" s="41"/>
    </row>
    <row r="5328" spans="16:17" x14ac:dyDescent="0.2">
      <c r="P5328" s="41"/>
      <c r="Q5328" s="41"/>
    </row>
    <row r="5329" spans="16:17" x14ac:dyDescent="0.2">
      <c r="P5329" s="41"/>
      <c r="Q5329" s="41"/>
    </row>
    <row r="5330" spans="16:17" x14ac:dyDescent="0.2">
      <c r="P5330" s="41"/>
      <c r="Q5330" s="41"/>
    </row>
    <row r="5331" spans="16:17" x14ac:dyDescent="0.2">
      <c r="P5331" s="41"/>
      <c r="Q5331" s="41"/>
    </row>
    <row r="5332" spans="16:17" x14ac:dyDescent="0.2">
      <c r="P5332" s="41"/>
      <c r="Q5332" s="41"/>
    </row>
    <row r="5333" spans="16:17" x14ac:dyDescent="0.2">
      <c r="P5333" s="41"/>
      <c r="Q5333" s="41"/>
    </row>
    <row r="5334" spans="16:17" x14ac:dyDescent="0.2">
      <c r="P5334" s="41"/>
      <c r="Q5334" s="41"/>
    </row>
    <row r="5335" spans="16:17" x14ac:dyDescent="0.2">
      <c r="P5335" s="41"/>
      <c r="Q5335" s="41"/>
    </row>
    <row r="5336" spans="16:17" x14ac:dyDescent="0.2">
      <c r="P5336" s="41"/>
      <c r="Q5336" s="41"/>
    </row>
    <row r="5337" spans="16:17" x14ac:dyDescent="0.2">
      <c r="P5337" s="41"/>
      <c r="Q5337" s="41"/>
    </row>
    <row r="5338" spans="16:17" x14ac:dyDescent="0.2">
      <c r="P5338" s="41"/>
      <c r="Q5338" s="41"/>
    </row>
    <row r="5339" spans="16:17" x14ac:dyDescent="0.2">
      <c r="P5339" s="41"/>
      <c r="Q5339" s="41"/>
    </row>
    <row r="5340" spans="16:17" x14ac:dyDescent="0.2">
      <c r="P5340" s="41"/>
      <c r="Q5340" s="41"/>
    </row>
    <row r="5341" spans="16:17" x14ac:dyDescent="0.2">
      <c r="P5341" s="41"/>
      <c r="Q5341" s="41"/>
    </row>
    <row r="5342" spans="16:17" x14ac:dyDescent="0.2">
      <c r="P5342" s="41"/>
      <c r="Q5342" s="41"/>
    </row>
    <row r="5343" spans="16:17" x14ac:dyDescent="0.2">
      <c r="P5343" s="41"/>
      <c r="Q5343" s="41"/>
    </row>
    <row r="5344" spans="16:17" x14ac:dyDescent="0.2">
      <c r="P5344" s="41"/>
      <c r="Q5344" s="41"/>
    </row>
    <row r="5345" spans="16:17" x14ac:dyDescent="0.2">
      <c r="P5345" s="41"/>
      <c r="Q5345" s="41"/>
    </row>
    <row r="5346" spans="16:17" x14ac:dyDescent="0.2">
      <c r="P5346" s="41"/>
      <c r="Q5346" s="41"/>
    </row>
    <row r="5347" spans="16:17" x14ac:dyDescent="0.2">
      <c r="P5347" s="41"/>
      <c r="Q5347" s="41"/>
    </row>
    <row r="5348" spans="16:17" x14ac:dyDescent="0.2">
      <c r="P5348" s="41"/>
      <c r="Q5348" s="41"/>
    </row>
    <row r="5349" spans="16:17" x14ac:dyDescent="0.2">
      <c r="P5349" s="41"/>
      <c r="Q5349" s="41"/>
    </row>
    <row r="5350" spans="16:17" x14ac:dyDescent="0.2">
      <c r="P5350" s="41"/>
      <c r="Q5350" s="41"/>
    </row>
    <row r="5351" spans="16:17" x14ac:dyDescent="0.2">
      <c r="P5351" s="41"/>
      <c r="Q5351" s="41"/>
    </row>
    <row r="5352" spans="16:17" x14ac:dyDescent="0.2">
      <c r="P5352" s="41"/>
      <c r="Q5352" s="41"/>
    </row>
    <row r="5353" spans="16:17" x14ac:dyDescent="0.2">
      <c r="P5353" s="41"/>
      <c r="Q5353" s="41"/>
    </row>
    <row r="5354" spans="16:17" x14ac:dyDescent="0.2">
      <c r="P5354" s="41"/>
      <c r="Q5354" s="41"/>
    </row>
    <row r="5355" spans="16:17" x14ac:dyDescent="0.2">
      <c r="P5355" s="41"/>
      <c r="Q5355" s="41"/>
    </row>
    <row r="5356" spans="16:17" x14ac:dyDescent="0.2">
      <c r="P5356" s="41"/>
      <c r="Q5356" s="41"/>
    </row>
    <row r="5357" spans="16:17" x14ac:dyDescent="0.2">
      <c r="P5357" s="41"/>
      <c r="Q5357" s="41"/>
    </row>
    <row r="5358" spans="16:17" x14ac:dyDescent="0.2">
      <c r="P5358" s="41"/>
      <c r="Q5358" s="41"/>
    </row>
    <row r="5359" spans="16:17" x14ac:dyDescent="0.2">
      <c r="P5359" s="41"/>
      <c r="Q5359" s="41"/>
    </row>
    <row r="5360" spans="16:17" x14ac:dyDescent="0.2">
      <c r="P5360" s="41"/>
      <c r="Q5360" s="41"/>
    </row>
    <row r="5361" spans="16:17" x14ac:dyDescent="0.2">
      <c r="P5361" s="41"/>
      <c r="Q5361" s="41"/>
    </row>
    <row r="5362" spans="16:17" x14ac:dyDescent="0.2">
      <c r="P5362" s="41"/>
      <c r="Q5362" s="41"/>
    </row>
    <row r="5363" spans="16:17" x14ac:dyDescent="0.2">
      <c r="P5363" s="41"/>
      <c r="Q5363" s="41"/>
    </row>
    <row r="5364" spans="16:17" x14ac:dyDescent="0.2">
      <c r="P5364" s="41"/>
      <c r="Q5364" s="41"/>
    </row>
    <row r="5365" spans="16:17" x14ac:dyDescent="0.2">
      <c r="P5365" s="41"/>
      <c r="Q5365" s="41"/>
    </row>
    <row r="5366" spans="16:17" x14ac:dyDescent="0.2">
      <c r="P5366" s="41"/>
      <c r="Q5366" s="41"/>
    </row>
    <row r="5367" spans="16:17" x14ac:dyDescent="0.2">
      <c r="P5367" s="41"/>
      <c r="Q5367" s="41"/>
    </row>
    <row r="5368" spans="16:17" x14ac:dyDescent="0.2">
      <c r="P5368" s="41"/>
      <c r="Q5368" s="41"/>
    </row>
    <row r="5369" spans="16:17" x14ac:dyDescent="0.2">
      <c r="P5369" s="41"/>
      <c r="Q5369" s="41"/>
    </row>
    <row r="5370" spans="16:17" x14ac:dyDescent="0.2">
      <c r="P5370" s="41"/>
      <c r="Q5370" s="41"/>
    </row>
    <row r="5371" spans="16:17" x14ac:dyDescent="0.2">
      <c r="P5371" s="41"/>
      <c r="Q5371" s="41"/>
    </row>
    <row r="5372" spans="16:17" x14ac:dyDescent="0.2">
      <c r="P5372" s="41"/>
      <c r="Q5372" s="41"/>
    </row>
    <row r="5373" spans="16:17" x14ac:dyDescent="0.2">
      <c r="P5373" s="41"/>
      <c r="Q5373" s="41"/>
    </row>
    <row r="5374" spans="16:17" x14ac:dyDescent="0.2">
      <c r="P5374" s="41"/>
      <c r="Q5374" s="41"/>
    </row>
    <row r="5375" spans="16:17" x14ac:dyDescent="0.2">
      <c r="P5375" s="41"/>
      <c r="Q5375" s="41"/>
    </row>
    <row r="5376" spans="16:17" x14ac:dyDescent="0.2">
      <c r="P5376" s="41"/>
      <c r="Q5376" s="41"/>
    </row>
    <row r="5377" spans="16:17" x14ac:dyDescent="0.2">
      <c r="P5377" s="41"/>
      <c r="Q5377" s="41"/>
    </row>
    <row r="5378" spans="16:17" x14ac:dyDescent="0.2">
      <c r="P5378" s="41"/>
      <c r="Q5378" s="41"/>
    </row>
    <row r="5379" spans="16:17" x14ac:dyDescent="0.2">
      <c r="P5379" s="41"/>
      <c r="Q5379" s="41"/>
    </row>
    <row r="5380" spans="16:17" x14ac:dyDescent="0.2">
      <c r="P5380" s="41"/>
      <c r="Q5380" s="41"/>
    </row>
    <row r="5381" spans="16:17" x14ac:dyDescent="0.2">
      <c r="P5381" s="41"/>
      <c r="Q5381" s="41"/>
    </row>
    <row r="5382" spans="16:17" x14ac:dyDescent="0.2">
      <c r="P5382" s="41"/>
      <c r="Q5382" s="41"/>
    </row>
    <row r="5383" spans="16:17" x14ac:dyDescent="0.2">
      <c r="P5383" s="41"/>
      <c r="Q5383" s="41"/>
    </row>
    <row r="5384" spans="16:17" x14ac:dyDescent="0.2">
      <c r="P5384" s="41"/>
      <c r="Q5384" s="41"/>
    </row>
    <row r="5385" spans="16:17" x14ac:dyDescent="0.2">
      <c r="P5385" s="41"/>
      <c r="Q5385" s="41"/>
    </row>
    <row r="5386" spans="16:17" x14ac:dyDescent="0.2">
      <c r="P5386" s="41"/>
      <c r="Q5386" s="41"/>
    </row>
    <row r="5387" spans="16:17" x14ac:dyDescent="0.2">
      <c r="P5387" s="41"/>
      <c r="Q5387" s="41"/>
    </row>
    <row r="5388" spans="16:17" x14ac:dyDescent="0.2">
      <c r="P5388" s="41"/>
      <c r="Q5388" s="41"/>
    </row>
    <row r="5389" spans="16:17" x14ac:dyDescent="0.2">
      <c r="P5389" s="41"/>
      <c r="Q5389" s="41"/>
    </row>
    <row r="5390" spans="16:17" x14ac:dyDescent="0.2">
      <c r="P5390" s="41"/>
      <c r="Q5390" s="41"/>
    </row>
    <row r="5391" spans="16:17" x14ac:dyDescent="0.2">
      <c r="P5391" s="41"/>
      <c r="Q5391" s="41"/>
    </row>
    <row r="5392" spans="16:17" x14ac:dyDescent="0.2">
      <c r="P5392" s="41"/>
      <c r="Q5392" s="41"/>
    </row>
    <row r="5393" spans="16:17" x14ac:dyDescent="0.2">
      <c r="P5393" s="41"/>
      <c r="Q5393" s="41"/>
    </row>
    <row r="5394" spans="16:17" x14ac:dyDescent="0.2">
      <c r="P5394" s="41"/>
      <c r="Q5394" s="41"/>
    </row>
    <row r="5395" spans="16:17" x14ac:dyDescent="0.2">
      <c r="P5395" s="41"/>
      <c r="Q5395" s="41"/>
    </row>
    <row r="5396" spans="16:17" x14ac:dyDescent="0.2">
      <c r="P5396" s="41"/>
      <c r="Q5396" s="41"/>
    </row>
    <row r="5397" spans="16:17" x14ac:dyDescent="0.2">
      <c r="P5397" s="41"/>
      <c r="Q5397" s="41"/>
    </row>
    <row r="5398" spans="16:17" x14ac:dyDescent="0.2">
      <c r="P5398" s="41"/>
      <c r="Q5398" s="41"/>
    </row>
    <row r="5399" spans="16:17" x14ac:dyDescent="0.2">
      <c r="P5399" s="41"/>
      <c r="Q5399" s="41"/>
    </row>
    <row r="5400" spans="16:17" x14ac:dyDescent="0.2">
      <c r="P5400" s="41"/>
      <c r="Q5400" s="41"/>
    </row>
    <row r="5401" spans="16:17" x14ac:dyDescent="0.2">
      <c r="P5401" s="41"/>
      <c r="Q5401" s="41"/>
    </row>
    <row r="5402" spans="16:17" x14ac:dyDescent="0.2">
      <c r="P5402" s="41"/>
      <c r="Q5402" s="41"/>
    </row>
    <row r="5403" spans="16:17" x14ac:dyDescent="0.2">
      <c r="P5403" s="41"/>
      <c r="Q5403" s="41"/>
    </row>
    <row r="5404" spans="16:17" x14ac:dyDescent="0.2">
      <c r="P5404" s="41"/>
      <c r="Q5404" s="41"/>
    </row>
    <row r="5405" spans="16:17" x14ac:dyDescent="0.2">
      <c r="P5405" s="41"/>
      <c r="Q5405" s="41"/>
    </row>
    <row r="5406" spans="16:17" x14ac:dyDescent="0.2">
      <c r="P5406" s="41"/>
      <c r="Q5406" s="41"/>
    </row>
    <row r="5407" spans="16:17" x14ac:dyDescent="0.2">
      <c r="P5407" s="41"/>
      <c r="Q5407" s="41"/>
    </row>
    <row r="5408" spans="16:17" x14ac:dyDescent="0.2">
      <c r="P5408" s="41"/>
      <c r="Q5408" s="41"/>
    </row>
    <row r="5409" spans="16:17" x14ac:dyDescent="0.2">
      <c r="P5409" s="41"/>
      <c r="Q5409" s="41"/>
    </row>
    <row r="5410" spans="16:17" x14ac:dyDescent="0.2">
      <c r="P5410" s="41"/>
      <c r="Q5410" s="41"/>
    </row>
    <row r="5411" spans="16:17" x14ac:dyDescent="0.2">
      <c r="P5411" s="41"/>
      <c r="Q5411" s="41"/>
    </row>
    <row r="5412" spans="16:17" x14ac:dyDescent="0.2">
      <c r="P5412" s="41"/>
      <c r="Q5412" s="41"/>
    </row>
    <row r="5413" spans="16:17" x14ac:dyDescent="0.2">
      <c r="P5413" s="41"/>
      <c r="Q5413" s="41"/>
    </row>
    <row r="5414" spans="16:17" x14ac:dyDescent="0.2">
      <c r="P5414" s="41"/>
      <c r="Q5414" s="41"/>
    </row>
    <row r="5415" spans="16:17" x14ac:dyDescent="0.2">
      <c r="P5415" s="41"/>
      <c r="Q5415" s="41"/>
    </row>
    <row r="5416" spans="16:17" x14ac:dyDescent="0.2">
      <c r="P5416" s="41"/>
      <c r="Q5416" s="41"/>
    </row>
    <row r="5417" spans="16:17" x14ac:dyDescent="0.2">
      <c r="P5417" s="41"/>
      <c r="Q5417" s="41"/>
    </row>
    <row r="5418" spans="16:17" x14ac:dyDescent="0.2">
      <c r="P5418" s="41"/>
      <c r="Q5418" s="41"/>
    </row>
    <row r="5419" spans="16:17" x14ac:dyDescent="0.2">
      <c r="P5419" s="41"/>
      <c r="Q5419" s="41"/>
    </row>
    <row r="5420" spans="16:17" x14ac:dyDescent="0.2">
      <c r="P5420" s="41"/>
      <c r="Q5420" s="41"/>
    </row>
    <row r="5421" spans="16:17" x14ac:dyDescent="0.2">
      <c r="P5421" s="41"/>
      <c r="Q5421" s="41"/>
    </row>
    <row r="5422" spans="16:17" x14ac:dyDescent="0.2">
      <c r="P5422" s="41"/>
      <c r="Q5422" s="41"/>
    </row>
    <row r="5423" spans="16:17" x14ac:dyDescent="0.2">
      <c r="P5423" s="41"/>
      <c r="Q5423" s="41"/>
    </row>
    <row r="5424" spans="16:17" x14ac:dyDescent="0.2">
      <c r="P5424" s="41"/>
      <c r="Q5424" s="41"/>
    </row>
    <row r="5425" spans="16:17" x14ac:dyDescent="0.2">
      <c r="P5425" s="41"/>
      <c r="Q5425" s="41"/>
    </row>
    <row r="5426" spans="16:17" x14ac:dyDescent="0.2">
      <c r="P5426" s="41"/>
      <c r="Q5426" s="41"/>
    </row>
    <row r="5427" spans="16:17" x14ac:dyDescent="0.2">
      <c r="P5427" s="41"/>
      <c r="Q5427" s="41"/>
    </row>
    <row r="5428" spans="16:17" x14ac:dyDescent="0.2">
      <c r="P5428" s="41"/>
      <c r="Q5428" s="41"/>
    </row>
    <row r="5429" spans="16:17" x14ac:dyDescent="0.2">
      <c r="P5429" s="41"/>
      <c r="Q5429" s="41"/>
    </row>
    <row r="5430" spans="16:17" x14ac:dyDescent="0.2">
      <c r="P5430" s="41"/>
      <c r="Q5430" s="41"/>
    </row>
    <row r="5431" spans="16:17" x14ac:dyDescent="0.2">
      <c r="P5431" s="41"/>
      <c r="Q5431" s="41"/>
    </row>
    <row r="5432" spans="16:17" x14ac:dyDescent="0.2">
      <c r="P5432" s="41"/>
      <c r="Q5432" s="41"/>
    </row>
    <row r="5433" spans="16:17" x14ac:dyDescent="0.2">
      <c r="P5433" s="41"/>
      <c r="Q5433" s="41"/>
    </row>
    <row r="5434" spans="16:17" x14ac:dyDescent="0.2">
      <c r="P5434" s="41"/>
      <c r="Q5434" s="41"/>
    </row>
    <row r="5435" spans="16:17" x14ac:dyDescent="0.2">
      <c r="P5435" s="41"/>
      <c r="Q5435" s="41"/>
    </row>
    <row r="5436" spans="16:17" x14ac:dyDescent="0.2">
      <c r="P5436" s="41"/>
      <c r="Q5436" s="41"/>
    </row>
    <row r="5437" spans="16:17" x14ac:dyDescent="0.2">
      <c r="P5437" s="41"/>
      <c r="Q5437" s="41"/>
    </row>
    <row r="5438" spans="16:17" x14ac:dyDescent="0.2">
      <c r="P5438" s="41"/>
      <c r="Q5438" s="41"/>
    </row>
    <row r="5439" spans="16:17" x14ac:dyDescent="0.2">
      <c r="P5439" s="41"/>
      <c r="Q5439" s="41"/>
    </row>
    <row r="5440" spans="16:17" x14ac:dyDescent="0.2">
      <c r="P5440" s="41"/>
      <c r="Q5440" s="41"/>
    </row>
    <row r="5441" spans="16:17" x14ac:dyDescent="0.2">
      <c r="P5441" s="41"/>
      <c r="Q5441" s="41"/>
    </row>
    <row r="5442" spans="16:17" x14ac:dyDescent="0.2">
      <c r="P5442" s="41"/>
      <c r="Q5442" s="41"/>
    </row>
    <row r="5443" spans="16:17" x14ac:dyDescent="0.2">
      <c r="P5443" s="41"/>
      <c r="Q5443" s="41"/>
    </row>
    <row r="5444" spans="16:17" x14ac:dyDescent="0.2">
      <c r="P5444" s="41"/>
      <c r="Q5444" s="41"/>
    </row>
    <row r="5445" spans="16:17" x14ac:dyDescent="0.2">
      <c r="P5445" s="41"/>
      <c r="Q5445" s="41"/>
    </row>
    <row r="5446" spans="16:17" x14ac:dyDescent="0.2">
      <c r="P5446" s="41"/>
      <c r="Q5446" s="41"/>
    </row>
    <row r="5447" spans="16:17" x14ac:dyDescent="0.2">
      <c r="P5447" s="41"/>
      <c r="Q5447" s="41"/>
    </row>
    <row r="5448" spans="16:17" x14ac:dyDescent="0.2">
      <c r="P5448" s="41"/>
      <c r="Q5448" s="41"/>
    </row>
    <row r="5449" spans="16:17" x14ac:dyDescent="0.2">
      <c r="P5449" s="41"/>
      <c r="Q5449" s="41"/>
    </row>
    <row r="5450" spans="16:17" x14ac:dyDescent="0.2">
      <c r="P5450" s="41"/>
      <c r="Q5450" s="41"/>
    </row>
    <row r="5451" spans="16:17" x14ac:dyDescent="0.2">
      <c r="P5451" s="41"/>
      <c r="Q5451" s="41"/>
    </row>
    <row r="5452" spans="16:17" x14ac:dyDescent="0.2">
      <c r="P5452" s="41"/>
      <c r="Q5452" s="41"/>
    </row>
    <row r="5453" spans="16:17" x14ac:dyDescent="0.2">
      <c r="P5453" s="41"/>
      <c r="Q5453" s="41"/>
    </row>
    <row r="5454" spans="16:17" x14ac:dyDescent="0.2">
      <c r="P5454" s="41"/>
      <c r="Q5454" s="41"/>
    </row>
    <row r="5455" spans="16:17" x14ac:dyDescent="0.2">
      <c r="P5455" s="41"/>
      <c r="Q5455" s="41"/>
    </row>
    <row r="5456" spans="16:17" x14ac:dyDescent="0.2">
      <c r="P5456" s="41"/>
      <c r="Q5456" s="41"/>
    </row>
    <row r="5457" spans="16:17" x14ac:dyDescent="0.2">
      <c r="P5457" s="41"/>
      <c r="Q5457" s="41"/>
    </row>
    <row r="5458" spans="16:17" x14ac:dyDescent="0.2">
      <c r="P5458" s="41"/>
      <c r="Q5458" s="41"/>
    </row>
    <row r="5459" spans="16:17" x14ac:dyDescent="0.2">
      <c r="P5459" s="41"/>
      <c r="Q5459" s="41"/>
    </row>
    <row r="5460" spans="16:17" x14ac:dyDescent="0.2">
      <c r="P5460" s="41"/>
      <c r="Q5460" s="41"/>
    </row>
    <row r="5461" spans="16:17" x14ac:dyDescent="0.2">
      <c r="P5461" s="41"/>
      <c r="Q5461" s="41"/>
    </row>
    <row r="5462" spans="16:17" x14ac:dyDescent="0.2">
      <c r="P5462" s="41"/>
      <c r="Q5462" s="41"/>
    </row>
    <row r="5463" spans="16:17" x14ac:dyDescent="0.2">
      <c r="P5463" s="41"/>
      <c r="Q5463" s="41"/>
    </row>
    <row r="5464" spans="16:17" x14ac:dyDescent="0.2">
      <c r="P5464" s="41"/>
      <c r="Q5464" s="41"/>
    </row>
    <row r="5465" spans="16:17" x14ac:dyDescent="0.2">
      <c r="P5465" s="41"/>
      <c r="Q5465" s="41"/>
    </row>
    <row r="5466" spans="16:17" x14ac:dyDescent="0.2">
      <c r="P5466" s="41"/>
      <c r="Q5466" s="41"/>
    </row>
    <row r="5467" spans="16:17" x14ac:dyDescent="0.2">
      <c r="P5467" s="41"/>
      <c r="Q5467" s="41"/>
    </row>
    <row r="5468" spans="16:17" x14ac:dyDescent="0.2">
      <c r="P5468" s="41"/>
      <c r="Q5468" s="41"/>
    </row>
    <row r="5469" spans="16:17" x14ac:dyDescent="0.2">
      <c r="P5469" s="41"/>
      <c r="Q5469" s="41"/>
    </row>
    <row r="5470" spans="16:17" x14ac:dyDescent="0.2">
      <c r="P5470" s="41"/>
      <c r="Q5470" s="41"/>
    </row>
    <row r="5471" spans="16:17" x14ac:dyDescent="0.2">
      <c r="P5471" s="41"/>
      <c r="Q5471" s="41"/>
    </row>
    <row r="5472" spans="16:17" x14ac:dyDescent="0.2">
      <c r="P5472" s="41"/>
      <c r="Q5472" s="41"/>
    </row>
    <row r="5473" spans="16:17" x14ac:dyDescent="0.2">
      <c r="P5473" s="41"/>
      <c r="Q5473" s="41"/>
    </row>
    <row r="5474" spans="16:17" x14ac:dyDescent="0.2">
      <c r="P5474" s="41"/>
      <c r="Q5474" s="41"/>
    </row>
    <row r="5475" spans="16:17" x14ac:dyDescent="0.2">
      <c r="P5475" s="41"/>
      <c r="Q5475" s="41"/>
    </row>
    <row r="5476" spans="16:17" x14ac:dyDescent="0.2">
      <c r="P5476" s="41"/>
      <c r="Q5476" s="41"/>
    </row>
    <row r="5477" spans="16:17" x14ac:dyDescent="0.2">
      <c r="P5477" s="41"/>
      <c r="Q5477" s="41"/>
    </row>
    <row r="5478" spans="16:17" x14ac:dyDescent="0.2">
      <c r="P5478" s="41"/>
      <c r="Q5478" s="41"/>
    </row>
    <row r="5479" spans="16:17" x14ac:dyDescent="0.2">
      <c r="P5479" s="41"/>
      <c r="Q5479" s="41"/>
    </row>
    <row r="5480" spans="16:17" x14ac:dyDescent="0.2">
      <c r="P5480" s="41"/>
      <c r="Q5480" s="41"/>
    </row>
    <row r="5481" spans="16:17" x14ac:dyDescent="0.2">
      <c r="P5481" s="41"/>
      <c r="Q5481" s="41"/>
    </row>
    <row r="5482" spans="16:17" x14ac:dyDescent="0.2">
      <c r="P5482" s="41"/>
      <c r="Q5482" s="41"/>
    </row>
    <row r="5483" spans="16:17" x14ac:dyDescent="0.2">
      <c r="P5483" s="41"/>
      <c r="Q5483" s="41"/>
    </row>
    <row r="5484" spans="16:17" x14ac:dyDescent="0.2">
      <c r="P5484" s="41"/>
      <c r="Q5484" s="41"/>
    </row>
    <row r="5485" spans="16:17" x14ac:dyDescent="0.2">
      <c r="P5485" s="41"/>
      <c r="Q5485" s="41"/>
    </row>
    <row r="5486" spans="16:17" x14ac:dyDescent="0.2">
      <c r="P5486" s="41"/>
      <c r="Q5486" s="41"/>
    </row>
    <row r="5487" spans="16:17" x14ac:dyDescent="0.2">
      <c r="P5487" s="41"/>
      <c r="Q5487" s="41"/>
    </row>
    <row r="5488" spans="16:17" x14ac:dyDescent="0.2">
      <c r="P5488" s="41"/>
      <c r="Q5488" s="41"/>
    </row>
    <row r="5489" spans="16:17" x14ac:dyDescent="0.2">
      <c r="P5489" s="41"/>
      <c r="Q5489" s="41"/>
    </row>
    <row r="5490" spans="16:17" x14ac:dyDescent="0.2">
      <c r="P5490" s="41"/>
      <c r="Q5490" s="41"/>
    </row>
    <row r="5491" spans="16:17" x14ac:dyDescent="0.2">
      <c r="P5491" s="41"/>
      <c r="Q5491" s="41"/>
    </row>
    <row r="5492" spans="16:17" x14ac:dyDescent="0.2">
      <c r="P5492" s="41"/>
      <c r="Q5492" s="41"/>
    </row>
    <row r="5493" spans="16:17" x14ac:dyDescent="0.2">
      <c r="P5493" s="41"/>
      <c r="Q5493" s="41"/>
    </row>
    <row r="5494" spans="16:17" x14ac:dyDescent="0.2">
      <c r="P5494" s="41"/>
      <c r="Q5494" s="41"/>
    </row>
    <row r="5495" spans="16:17" x14ac:dyDescent="0.2">
      <c r="P5495" s="41"/>
      <c r="Q5495" s="41"/>
    </row>
    <row r="5496" spans="16:17" x14ac:dyDescent="0.2">
      <c r="P5496" s="41"/>
      <c r="Q5496" s="41"/>
    </row>
    <row r="5497" spans="16:17" x14ac:dyDescent="0.2">
      <c r="P5497" s="41"/>
      <c r="Q5497" s="41"/>
    </row>
    <row r="5498" spans="16:17" x14ac:dyDescent="0.2">
      <c r="P5498" s="41"/>
      <c r="Q5498" s="41"/>
    </row>
    <row r="5499" spans="16:17" x14ac:dyDescent="0.2">
      <c r="P5499" s="41"/>
      <c r="Q5499" s="41"/>
    </row>
    <row r="5500" spans="16:17" x14ac:dyDescent="0.2">
      <c r="P5500" s="41"/>
      <c r="Q5500" s="41"/>
    </row>
    <row r="5501" spans="16:17" x14ac:dyDescent="0.2">
      <c r="P5501" s="41"/>
      <c r="Q5501" s="41"/>
    </row>
    <row r="5502" spans="16:17" x14ac:dyDescent="0.2">
      <c r="P5502" s="41"/>
      <c r="Q5502" s="41"/>
    </row>
    <row r="5503" spans="16:17" x14ac:dyDescent="0.2">
      <c r="P5503" s="41"/>
      <c r="Q5503" s="41"/>
    </row>
    <row r="5504" spans="16:17" x14ac:dyDescent="0.2">
      <c r="P5504" s="41"/>
      <c r="Q5504" s="41"/>
    </row>
    <row r="5505" spans="16:17" x14ac:dyDescent="0.2">
      <c r="P5505" s="41"/>
      <c r="Q5505" s="41"/>
    </row>
    <row r="5506" spans="16:17" x14ac:dyDescent="0.2">
      <c r="P5506" s="41"/>
      <c r="Q5506" s="41"/>
    </row>
    <row r="5507" spans="16:17" x14ac:dyDescent="0.2">
      <c r="P5507" s="41"/>
      <c r="Q5507" s="41"/>
    </row>
    <row r="5508" spans="16:17" x14ac:dyDescent="0.2">
      <c r="P5508" s="41"/>
      <c r="Q5508" s="41"/>
    </row>
    <row r="5509" spans="16:17" x14ac:dyDescent="0.2">
      <c r="P5509" s="41"/>
      <c r="Q5509" s="41"/>
    </row>
    <row r="5510" spans="16:17" x14ac:dyDescent="0.2">
      <c r="P5510" s="41"/>
      <c r="Q5510" s="41"/>
    </row>
    <row r="5511" spans="16:17" x14ac:dyDescent="0.2">
      <c r="P5511" s="41"/>
      <c r="Q5511" s="41"/>
    </row>
    <row r="5512" spans="16:17" x14ac:dyDescent="0.2">
      <c r="P5512" s="41"/>
      <c r="Q5512" s="41"/>
    </row>
    <row r="5513" spans="16:17" x14ac:dyDescent="0.2">
      <c r="P5513" s="41"/>
      <c r="Q5513" s="41"/>
    </row>
    <row r="5514" spans="16:17" x14ac:dyDescent="0.2">
      <c r="P5514" s="41"/>
      <c r="Q5514" s="41"/>
    </row>
    <row r="5515" spans="16:17" x14ac:dyDescent="0.2">
      <c r="P5515" s="41"/>
      <c r="Q5515" s="41"/>
    </row>
    <row r="5516" spans="16:17" x14ac:dyDescent="0.2">
      <c r="P5516" s="41"/>
      <c r="Q5516" s="41"/>
    </row>
    <row r="5517" spans="16:17" x14ac:dyDescent="0.2">
      <c r="P5517" s="41"/>
      <c r="Q5517" s="41"/>
    </row>
    <row r="5518" spans="16:17" x14ac:dyDescent="0.2">
      <c r="P5518" s="41"/>
      <c r="Q5518" s="41"/>
    </row>
    <row r="5519" spans="16:17" x14ac:dyDescent="0.2">
      <c r="P5519" s="41"/>
      <c r="Q5519" s="41"/>
    </row>
    <row r="5520" spans="16:17" x14ac:dyDescent="0.2">
      <c r="P5520" s="41"/>
      <c r="Q5520" s="41"/>
    </row>
    <row r="5521" spans="16:17" x14ac:dyDescent="0.2">
      <c r="P5521" s="41"/>
      <c r="Q5521" s="41"/>
    </row>
    <row r="5522" spans="16:17" x14ac:dyDescent="0.2">
      <c r="P5522" s="41"/>
      <c r="Q5522" s="41"/>
    </row>
    <row r="5523" spans="16:17" x14ac:dyDescent="0.2">
      <c r="P5523" s="41"/>
      <c r="Q5523" s="41"/>
    </row>
    <row r="5524" spans="16:17" x14ac:dyDescent="0.2">
      <c r="P5524" s="41"/>
      <c r="Q5524" s="41"/>
    </row>
    <row r="5525" spans="16:17" x14ac:dyDescent="0.2">
      <c r="P5525" s="41"/>
      <c r="Q5525" s="41"/>
    </row>
    <row r="5526" spans="16:17" x14ac:dyDescent="0.2">
      <c r="P5526" s="41"/>
      <c r="Q5526" s="41"/>
    </row>
    <row r="5527" spans="16:17" x14ac:dyDescent="0.2">
      <c r="P5527" s="41"/>
      <c r="Q5527" s="41"/>
    </row>
    <row r="5528" spans="16:17" x14ac:dyDescent="0.2">
      <c r="P5528" s="41"/>
      <c r="Q5528" s="41"/>
    </row>
    <row r="5529" spans="16:17" x14ac:dyDescent="0.2">
      <c r="P5529" s="41"/>
      <c r="Q5529" s="41"/>
    </row>
    <row r="5530" spans="16:17" x14ac:dyDescent="0.2">
      <c r="P5530" s="41"/>
      <c r="Q5530" s="41"/>
    </row>
    <row r="5531" spans="16:17" x14ac:dyDescent="0.2">
      <c r="P5531" s="41"/>
      <c r="Q5531" s="41"/>
    </row>
    <row r="5532" spans="16:17" x14ac:dyDescent="0.2">
      <c r="P5532" s="41"/>
      <c r="Q5532" s="41"/>
    </row>
    <row r="5533" spans="16:17" x14ac:dyDescent="0.2">
      <c r="P5533" s="41"/>
      <c r="Q5533" s="41"/>
    </row>
    <row r="5534" spans="16:17" x14ac:dyDescent="0.2">
      <c r="P5534" s="41"/>
      <c r="Q5534" s="41"/>
    </row>
    <row r="5535" spans="16:17" x14ac:dyDescent="0.2">
      <c r="P5535" s="41"/>
      <c r="Q5535" s="41"/>
    </row>
    <row r="5536" spans="16:17" x14ac:dyDescent="0.2">
      <c r="P5536" s="41"/>
      <c r="Q5536" s="41"/>
    </row>
    <row r="5537" spans="16:17" x14ac:dyDescent="0.2">
      <c r="P5537" s="41"/>
      <c r="Q5537" s="41"/>
    </row>
    <row r="5538" spans="16:17" x14ac:dyDescent="0.2">
      <c r="P5538" s="41"/>
      <c r="Q5538" s="41"/>
    </row>
    <row r="5539" spans="16:17" x14ac:dyDescent="0.2">
      <c r="P5539" s="41"/>
      <c r="Q5539" s="41"/>
    </row>
    <row r="5540" spans="16:17" x14ac:dyDescent="0.2">
      <c r="P5540" s="41"/>
      <c r="Q5540" s="41"/>
    </row>
    <row r="5541" spans="16:17" x14ac:dyDescent="0.2">
      <c r="P5541" s="41"/>
      <c r="Q5541" s="41"/>
    </row>
    <row r="5542" spans="16:17" x14ac:dyDescent="0.2">
      <c r="P5542" s="41"/>
      <c r="Q5542" s="41"/>
    </row>
    <row r="5543" spans="16:17" x14ac:dyDescent="0.2">
      <c r="P5543" s="41"/>
      <c r="Q5543" s="41"/>
    </row>
    <row r="5544" spans="16:17" x14ac:dyDescent="0.2">
      <c r="P5544" s="41"/>
      <c r="Q5544" s="41"/>
    </row>
    <row r="5545" spans="16:17" x14ac:dyDescent="0.2">
      <c r="P5545" s="41"/>
      <c r="Q5545" s="41"/>
    </row>
    <row r="5546" spans="16:17" x14ac:dyDescent="0.2">
      <c r="P5546" s="41"/>
      <c r="Q5546" s="41"/>
    </row>
    <row r="5547" spans="16:17" x14ac:dyDescent="0.2">
      <c r="P5547" s="41"/>
      <c r="Q5547" s="41"/>
    </row>
    <row r="5548" spans="16:17" x14ac:dyDescent="0.2">
      <c r="P5548" s="41"/>
      <c r="Q5548" s="41"/>
    </row>
    <row r="5549" spans="16:17" x14ac:dyDescent="0.2">
      <c r="P5549" s="41"/>
      <c r="Q5549" s="41"/>
    </row>
    <row r="5550" spans="16:17" x14ac:dyDescent="0.2">
      <c r="P5550" s="41"/>
      <c r="Q5550" s="41"/>
    </row>
    <row r="5551" spans="16:17" x14ac:dyDescent="0.2">
      <c r="P5551" s="41"/>
      <c r="Q5551" s="41"/>
    </row>
    <row r="5552" spans="16:17" x14ac:dyDescent="0.2">
      <c r="P5552" s="41"/>
      <c r="Q5552" s="41"/>
    </row>
    <row r="5553" spans="16:17" x14ac:dyDescent="0.2">
      <c r="P5553" s="41"/>
      <c r="Q5553" s="41"/>
    </row>
    <row r="5554" spans="16:17" x14ac:dyDescent="0.2">
      <c r="P5554" s="41"/>
      <c r="Q5554" s="41"/>
    </row>
    <row r="5555" spans="16:17" x14ac:dyDescent="0.2">
      <c r="P5555" s="41"/>
      <c r="Q5555" s="41"/>
    </row>
    <row r="5556" spans="16:17" x14ac:dyDescent="0.2">
      <c r="P5556" s="41"/>
      <c r="Q5556" s="41"/>
    </row>
    <row r="5557" spans="16:17" x14ac:dyDescent="0.2">
      <c r="P5557" s="41"/>
      <c r="Q5557" s="41"/>
    </row>
    <row r="5558" spans="16:17" x14ac:dyDescent="0.2">
      <c r="P5558" s="41"/>
      <c r="Q5558" s="41"/>
    </row>
    <row r="5559" spans="16:17" x14ac:dyDescent="0.2">
      <c r="P5559" s="41"/>
      <c r="Q5559" s="41"/>
    </row>
    <row r="5560" spans="16:17" x14ac:dyDescent="0.2">
      <c r="P5560" s="41"/>
      <c r="Q5560" s="41"/>
    </row>
    <row r="5561" spans="16:17" x14ac:dyDescent="0.2">
      <c r="P5561" s="41"/>
      <c r="Q5561" s="41"/>
    </row>
    <row r="5562" spans="16:17" x14ac:dyDescent="0.2">
      <c r="P5562" s="41"/>
      <c r="Q5562" s="41"/>
    </row>
    <row r="5563" spans="16:17" x14ac:dyDescent="0.2">
      <c r="P5563" s="41"/>
      <c r="Q5563" s="41"/>
    </row>
    <row r="5564" spans="16:17" x14ac:dyDescent="0.2">
      <c r="P5564" s="41"/>
      <c r="Q5564" s="41"/>
    </row>
    <row r="5565" spans="16:17" x14ac:dyDescent="0.2">
      <c r="P5565" s="41"/>
      <c r="Q5565" s="41"/>
    </row>
    <row r="5566" spans="16:17" x14ac:dyDescent="0.2">
      <c r="P5566" s="41"/>
      <c r="Q5566" s="41"/>
    </row>
    <row r="5567" spans="16:17" x14ac:dyDescent="0.2">
      <c r="P5567" s="41"/>
      <c r="Q5567" s="41"/>
    </row>
    <row r="5568" spans="16:17" x14ac:dyDescent="0.2">
      <c r="P5568" s="41"/>
      <c r="Q5568" s="41"/>
    </row>
    <row r="5569" spans="16:17" x14ac:dyDescent="0.2">
      <c r="P5569" s="41"/>
      <c r="Q5569" s="41"/>
    </row>
    <row r="5570" spans="16:17" x14ac:dyDescent="0.2">
      <c r="P5570" s="41"/>
      <c r="Q5570" s="41"/>
    </row>
    <row r="5571" spans="16:17" x14ac:dyDescent="0.2">
      <c r="P5571" s="41"/>
      <c r="Q5571" s="41"/>
    </row>
    <row r="5572" spans="16:17" x14ac:dyDescent="0.2">
      <c r="P5572" s="41"/>
      <c r="Q5572" s="41"/>
    </row>
    <row r="5573" spans="16:17" x14ac:dyDescent="0.2">
      <c r="P5573" s="41"/>
      <c r="Q5573" s="41"/>
    </row>
    <row r="5574" spans="16:17" x14ac:dyDescent="0.2">
      <c r="P5574" s="41"/>
      <c r="Q5574" s="41"/>
    </row>
    <row r="5575" spans="16:17" x14ac:dyDescent="0.2">
      <c r="P5575" s="41"/>
      <c r="Q5575" s="41"/>
    </row>
    <row r="5576" spans="16:17" x14ac:dyDescent="0.2">
      <c r="P5576" s="41"/>
      <c r="Q5576" s="41"/>
    </row>
    <row r="5577" spans="16:17" x14ac:dyDescent="0.2">
      <c r="P5577" s="41"/>
      <c r="Q5577" s="41"/>
    </row>
    <row r="5578" spans="16:17" x14ac:dyDescent="0.2">
      <c r="P5578" s="41"/>
      <c r="Q5578" s="41"/>
    </row>
    <row r="5579" spans="16:17" x14ac:dyDescent="0.2">
      <c r="P5579" s="41"/>
      <c r="Q5579" s="41"/>
    </row>
    <row r="5580" spans="16:17" x14ac:dyDescent="0.2">
      <c r="P5580" s="41"/>
      <c r="Q5580" s="41"/>
    </row>
    <row r="5581" spans="16:17" x14ac:dyDescent="0.2">
      <c r="P5581" s="41"/>
      <c r="Q5581" s="41"/>
    </row>
    <row r="5582" spans="16:17" x14ac:dyDescent="0.2">
      <c r="P5582" s="41"/>
      <c r="Q5582" s="41"/>
    </row>
    <row r="5583" spans="16:17" x14ac:dyDescent="0.2">
      <c r="P5583" s="41"/>
      <c r="Q5583" s="41"/>
    </row>
    <row r="5584" spans="16:17" x14ac:dyDescent="0.2">
      <c r="P5584" s="41"/>
      <c r="Q5584" s="41"/>
    </row>
    <row r="5585" spans="16:17" x14ac:dyDescent="0.2">
      <c r="P5585" s="41"/>
      <c r="Q5585" s="41"/>
    </row>
    <row r="5586" spans="16:17" x14ac:dyDescent="0.2">
      <c r="P5586" s="41"/>
      <c r="Q5586" s="41"/>
    </row>
    <row r="5587" spans="16:17" x14ac:dyDescent="0.2">
      <c r="P5587" s="41"/>
      <c r="Q5587" s="41"/>
    </row>
    <row r="5588" spans="16:17" x14ac:dyDescent="0.2">
      <c r="P5588" s="41"/>
      <c r="Q5588" s="41"/>
    </row>
    <row r="5589" spans="16:17" x14ac:dyDescent="0.2">
      <c r="P5589" s="41"/>
      <c r="Q5589" s="41"/>
    </row>
    <row r="5590" spans="16:17" x14ac:dyDescent="0.2">
      <c r="P5590" s="41"/>
      <c r="Q5590" s="41"/>
    </row>
    <row r="5591" spans="16:17" x14ac:dyDescent="0.2">
      <c r="P5591" s="41"/>
      <c r="Q5591" s="41"/>
    </row>
    <row r="5592" spans="16:17" x14ac:dyDescent="0.2">
      <c r="P5592" s="41"/>
      <c r="Q5592" s="41"/>
    </row>
    <row r="5593" spans="16:17" x14ac:dyDescent="0.2">
      <c r="P5593" s="41"/>
      <c r="Q5593" s="41"/>
    </row>
    <row r="5594" spans="16:17" x14ac:dyDescent="0.2">
      <c r="P5594" s="41"/>
      <c r="Q5594" s="41"/>
    </row>
    <row r="5595" spans="16:17" x14ac:dyDescent="0.2">
      <c r="P5595" s="41"/>
      <c r="Q5595" s="41"/>
    </row>
    <row r="5596" spans="16:17" x14ac:dyDescent="0.2">
      <c r="P5596" s="41"/>
      <c r="Q5596" s="41"/>
    </row>
    <row r="5597" spans="16:17" x14ac:dyDescent="0.2">
      <c r="P5597" s="41"/>
      <c r="Q5597" s="41"/>
    </row>
    <row r="5598" spans="16:17" x14ac:dyDescent="0.2">
      <c r="P5598" s="41"/>
      <c r="Q5598" s="41"/>
    </row>
    <row r="5599" spans="16:17" x14ac:dyDescent="0.2">
      <c r="P5599" s="41"/>
      <c r="Q5599" s="41"/>
    </row>
    <row r="5600" spans="16:17" x14ac:dyDescent="0.2">
      <c r="P5600" s="41"/>
      <c r="Q5600" s="41"/>
    </row>
    <row r="5601" spans="16:17" x14ac:dyDescent="0.2">
      <c r="P5601" s="41"/>
      <c r="Q5601" s="41"/>
    </row>
    <row r="5602" spans="16:17" x14ac:dyDescent="0.2">
      <c r="P5602" s="41"/>
      <c r="Q5602" s="41"/>
    </row>
    <row r="5603" spans="16:17" x14ac:dyDescent="0.2">
      <c r="P5603" s="41"/>
      <c r="Q5603" s="41"/>
    </row>
    <row r="5604" spans="16:17" x14ac:dyDescent="0.2">
      <c r="P5604" s="41"/>
      <c r="Q5604" s="41"/>
    </row>
    <row r="5605" spans="16:17" x14ac:dyDescent="0.2">
      <c r="P5605" s="41"/>
      <c r="Q5605" s="41"/>
    </row>
    <row r="5606" spans="16:17" x14ac:dyDescent="0.2">
      <c r="P5606" s="41"/>
      <c r="Q5606" s="41"/>
    </row>
    <row r="5607" spans="16:17" x14ac:dyDescent="0.2">
      <c r="P5607" s="41"/>
      <c r="Q5607" s="41"/>
    </row>
    <row r="5608" spans="16:17" x14ac:dyDescent="0.2">
      <c r="P5608" s="41"/>
      <c r="Q5608" s="41"/>
    </row>
    <row r="5609" spans="16:17" x14ac:dyDescent="0.2">
      <c r="P5609" s="41"/>
      <c r="Q5609" s="41"/>
    </row>
    <row r="5610" spans="16:17" x14ac:dyDescent="0.2">
      <c r="P5610" s="41"/>
      <c r="Q5610" s="41"/>
    </row>
    <row r="5611" spans="16:17" x14ac:dyDescent="0.2">
      <c r="P5611" s="41"/>
      <c r="Q5611" s="41"/>
    </row>
    <row r="5612" spans="16:17" x14ac:dyDescent="0.2">
      <c r="P5612" s="41"/>
      <c r="Q5612" s="41"/>
    </row>
    <row r="5613" spans="16:17" x14ac:dyDescent="0.2">
      <c r="P5613" s="41"/>
      <c r="Q5613" s="41"/>
    </row>
    <row r="5614" spans="16:17" x14ac:dyDescent="0.2">
      <c r="P5614" s="41"/>
      <c r="Q5614" s="41"/>
    </row>
    <row r="5615" spans="16:17" x14ac:dyDescent="0.2">
      <c r="P5615" s="41"/>
      <c r="Q5615" s="41"/>
    </row>
    <row r="5616" spans="16:17" x14ac:dyDescent="0.2">
      <c r="P5616" s="41"/>
      <c r="Q5616" s="41"/>
    </row>
    <row r="5617" spans="16:17" x14ac:dyDescent="0.2">
      <c r="P5617" s="41"/>
      <c r="Q5617" s="41"/>
    </row>
    <row r="5618" spans="16:17" x14ac:dyDescent="0.2">
      <c r="P5618" s="41"/>
      <c r="Q5618" s="41"/>
    </row>
    <row r="5619" spans="16:17" x14ac:dyDescent="0.2">
      <c r="P5619" s="41"/>
      <c r="Q5619" s="41"/>
    </row>
    <row r="5620" spans="16:17" x14ac:dyDescent="0.2">
      <c r="P5620" s="41"/>
      <c r="Q5620" s="41"/>
    </row>
    <row r="5621" spans="16:17" x14ac:dyDescent="0.2">
      <c r="P5621" s="41"/>
      <c r="Q5621" s="41"/>
    </row>
    <row r="5622" spans="16:17" x14ac:dyDescent="0.2">
      <c r="P5622" s="41"/>
      <c r="Q5622" s="41"/>
    </row>
    <row r="5623" spans="16:17" x14ac:dyDescent="0.2">
      <c r="P5623" s="41"/>
      <c r="Q5623" s="41"/>
    </row>
    <row r="5624" spans="16:17" x14ac:dyDescent="0.2">
      <c r="P5624" s="41"/>
      <c r="Q5624" s="41"/>
    </row>
    <row r="5625" spans="16:17" x14ac:dyDescent="0.2">
      <c r="P5625" s="41"/>
      <c r="Q5625" s="41"/>
    </row>
    <row r="5626" spans="16:17" x14ac:dyDescent="0.2">
      <c r="P5626" s="41"/>
      <c r="Q5626" s="41"/>
    </row>
    <row r="5627" spans="16:17" x14ac:dyDescent="0.2">
      <c r="P5627" s="41"/>
      <c r="Q5627" s="41"/>
    </row>
    <row r="5628" spans="16:17" x14ac:dyDescent="0.2">
      <c r="P5628" s="41"/>
      <c r="Q5628" s="41"/>
    </row>
    <row r="5629" spans="16:17" x14ac:dyDescent="0.2">
      <c r="P5629" s="41"/>
      <c r="Q5629" s="41"/>
    </row>
    <row r="5630" spans="16:17" x14ac:dyDescent="0.2">
      <c r="P5630" s="41"/>
      <c r="Q5630" s="41"/>
    </row>
    <row r="5631" spans="16:17" x14ac:dyDescent="0.2">
      <c r="P5631" s="41"/>
      <c r="Q5631" s="41"/>
    </row>
    <row r="5632" spans="16:17" x14ac:dyDescent="0.2">
      <c r="P5632" s="41"/>
      <c r="Q5632" s="41"/>
    </row>
    <row r="5633" spans="16:17" x14ac:dyDescent="0.2">
      <c r="P5633" s="41"/>
      <c r="Q5633" s="41"/>
    </row>
    <row r="5634" spans="16:17" x14ac:dyDescent="0.2">
      <c r="P5634" s="41"/>
      <c r="Q5634" s="41"/>
    </row>
    <row r="5635" spans="16:17" x14ac:dyDescent="0.2">
      <c r="P5635" s="41"/>
      <c r="Q5635" s="41"/>
    </row>
    <row r="5636" spans="16:17" x14ac:dyDescent="0.2">
      <c r="P5636" s="41"/>
      <c r="Q5636" s="41"/>
    </row>
    <row r="5637" spans="16:17" x14ac:dyDescent="0.2">
      <c r="P5637" s="41"/>
      <c r="Q5637" s="41"/>
    </row>
    <row r="5638" spans="16:17" x14ac:dyDescent="0.2">
      <c r="P5638" s="41"/>
      <c r="Q5638" s="41"/>
    </row>
    <row r="5639" spans="16:17" x14ac:dyDescent="0.2">
      <c r="P5639" s="41"/>
      <c r="Q5639" s="41"/>
    </row>
    <row r="5640" spans="16:17" x14ac:dyDescent="0.2">
      <c r="P5640" s="41"/>
      <c r="Q5640" s="41"/>
    </row>
    <row r="5641" spans="16:17" x14ac:dyDescent="0.2">
      <c r="P5641" s="41"/>
      <c r="Q5641" s="41"/>
    </row>
    <row r="5642" spans="16:17" x14ac:dyDescent="0.2">
      <c r="P5642" s="41"/>
      <c r="Q5642" s="41"/>
    </row>
    <row r="5643" spans="16:17" x14ac:dyDescent="0.2">
      <c r="P5643" s="41"/>
      <c r="Q5643" s="41"/>
    </row>
    <row r="5644" spans="16:17" x14ac:dyDescent="0.2">
      <c r="P5644" s="41"/>
      <c r="Q5644" s="41"/>
    </row>
    <row r="5645" spans="16:17" x14ac:dyDescent="0.2">
      <c r="P5645" s="41"/>
      <c r="Q5645" s="41"/>
    </row>
    <row r="5646" spans="16:17" x14ac:dyDescent="0.2">
      <c r="P5646" s="41"/>
      <c r="Q5646" s="41"/>
    </row>
    <row r="5647" spans="16:17" x14ac:dyDescent="0.2">
      <c r="P5647" s="41"/>
      <c r="Q5647" s="41"/>
    </row>
    <row r="5648" spans="16:17" x14ac:dyDescent="0.2">
      <c r="P5648" s="41"/>
      <c r="Q5648" s="41"/>
    </row>
    <row r="5649" spans="16:17" x14ac:dyDescent="0.2">
      <c r="P5649" s="41"/>
      <c r="Q5649" s="41"/>
    </row>
    <row r="5650" spans="16:17" x14ac:dyDescent="0.2">
      <c r="P5650" s="41"/>
      <c r="Q5650" s="41"/>
    </row>
    <row r="5651" spans="16:17" x14ac:dyDescent="0.2">
      <c r="P5651" s="41"/>
      <c r="Q5651" s="41"/>
    </row>
    <row r="5652" spans="16:17" x14ac:dyDescent="0.2">
      <c r="P5652" s="41"/>
      <c r="Q5652" s="41"/>
    </row>
    <row r="5653" spans="16:17" x14ac:dyDescent="0.2">
      <c r="P5653" s="41"/>
      <c r="Q5653" s="41"/>
    </row>
    <row r="5654" spans="16:17" x14ac:dyDescent="0.2">
      <c r="P5654" s="41"/>
      <c r="Q5654" s="41"/>
    </row>
    <row r="5655" spans="16:17" x14ac:dyDescent="0.2">
      <c r="P5655" s="41"/>
      <c r="Q5655" s="41"/>
    </row>
    <row r="5656" spans="16:17" x14ac:dyDescent="0.2">
      <c r="P5656" s="41"/>
      <c r="Q5656" s="41"/>
    </row>
    <row r="5657" spans="16:17" x14ac:dyDescent="0.2">
      <c r="P5657" s="41"/>
      <c r="Q5657" s="41"/>
    </row>
    <row r="5658" spans="16:17" x14ac:dyDescent="0.2">
      <c r="P5658" s="41"/>
      <c r="Q5658" s="41"/>
    </row>
    <row r="5659" spans="16:17" x14ac:dyDescent="0.2">
      <c r="P5659" s="41"/>
      <c r="Q5659" s="41"/>
    </row>
    <row r="5660" spans="16:17" x14ac:dyDescent="0.2">
      <c r="P5660" s="41"/>
      <c r="Q5660" s="41"/>
    </row>
    <row r="5661" spans="16:17" x14ac:dyDescent="0.2">
      <c r="P5661" s="41"/>
      <c r="Q5661" s="41"/>
    </row>
    <row r="5662" spans="16:17" x14ac:dyDescent="0.2">
      <c r="P5662" s="41"/>
      <c r="Q5662" s="41"/>
    </row>
    <row r="5663" spans="16:17" x14ac:dyDescent="0.2">
      <c r="P5663" s="41"/>
      <c r="Q5663" s="41"/>
    </row>
    <row r="5664" spans="16:17" x14ac:dyDescent="0.2">
      <c r="P5664" s="41"/>
      <c r="Q5664" s="41"/>
    </row>
    <row r="5665" spans="16:17" x14ac:dyDescent="0.2">
      <c r="P5665" s="41"/>
      <c r="Q5665" s="41"/>
    </row>
    <row r="5666" spans="16:17" x14ac:dyDescent="0.2">
      <c r="P5666" s="41"/>
      <c r="Q5666" s="41"/>
    </row>
    <row r="5667" spans="16:17" x14ac:dyDescent="0.2">
      <c r="P5667" s="41"/>
      <c r="Q5667" s="41"/>
    </row>
    <row r="5668" spans="16:17" x14ac:dyDescent="0.2">
      <c r="P5668" s="41"/>
      <c r="Q5668" s="41"/>
    </row>
    <row r="5669" spans="16:17" x14ac:dyDescent="0.2">
      <c r="P5669" s="41"/>
      <c r="Q5669" s="41"/>
    </row>
    <row r="5670" spans="16:17" x14ac:dyDescent="0.2">
      <c r="P5670" s="41"/>
      <c r="Q5670" s="41"/>
    </row>
    <row r="5671" spans="16:17" x14ac:dyDescent="0.2">
      <c r="P5671" s="41"/>
      <c r="Q5671" s="41"/>
    </row>
    <row r="5672" spans="16:17" x14ac:dyDescent="0.2">
      <c r="P5672" s="41"/>
      <c r="Q5672" s="41"/>
    </row>
    <row r="5673" spans="16:17" x14ac:dyDescent="0.2">
      <c r="P5673" s="41"/>
      <c r="Q5673" s="41"/>
    </row>
    <row r="5674" spans="16:17" x14ac:dyDescent="0.2">
      <c r="P5674" s="41"/>
      <c r="Q5674" s="41"/>
    </row>
    <row r="5675" spans="16:17" x14ac:dyDescent="0.2">
      <c r="P5675" s="41"/>
      <c r="Q5675" s="41"/>
    </row>
    <row r="5676" spans="16:17" x14ac:dyDescent="0.2">
      <c r="P5676" s="41"/>
      <c r="Q5676" s="41"/>
    </row>
    <row r="5677" spans="16:17" x14ac:dyDescent="0.2">
      <c r="P5677" s="41"/>
      <c r="Q5677" s="41"/>
    </row>
    <row r="5678" spans="16:17" x14ac:dyDescent="0.2">
      <c r="P5678" s="41"/>
      <c r="Q5678" s="41"/>
    </row>
    <row r="5679" spans="16:17" x14ac:dyDescent="0.2">
      <c r="P5679" s="41"/>
      <c r="Q5679" s="41"/>
    </row>
    <row r="5680" spans="16:17" x14ac:dyDescent="0.2">
      <c r="P5680" s="41"/>
      <c r="Q5680" s="41"/>
    </row>
    <row r="5681" spans="16:17" x14ac:dyDescent="0.2">
      <c r="P5681" s="41"/>
      <c r="Q5681" s="41"/>
    </row>
    <row r="5682" spans="16:17" x14ac:dyDescent="0.2">
      <c r="P5682" s="41"/>
      <c r="Q5682" s="41"/>
    </row>
    <row r="5683" spans="16:17" x14ac:dyDescent="0.2">
      <c r="P5683" s="41"/>
      <c r="Q5683" s="41"/>
    </row>
    <row r="5684" spans="16:17" x14ac:dyDescent="0.2">
      <c r="P5684" s="41"/>
      <c r="Q5684" s="41"/>
    </row>
    <row r="5685" spans="16:17" x14ac:dyDescent="0.2">
      <c r="P5685" s="41"/>
      <c r="Q5685" s="41"/>
    </row>
    <row r="5686" spans="16:17" x14ac:dyDescent="0.2">
      <c r="P5686" s="41"/>
      <c r="Q5686" s="41"/>
    </row>
    <row r="5687" spans="16:17" x14ac:dyDescent="0.2">
      <c r="P5687" s="41"/>
      <c r="Q5687" s="41"/>
    </row>
    <row r="5688" spans="16:17" x14ac:dyDescent="0.2">
      <c r="P5688" s="41"/>
      <c r="Q5688" s="41"/>
    </row>
    <row r="5689" spans="16:17" x14ac:dyDescent="0.2">
      <c r="P5689" s="41"/>
      <c r="Q5689" s="41"/>
    </row>
    <row r="5690" spans="16:17" x14ac:dyDescent="0.2">
      <c r="P5690" s="41"/>
      <c r="Q5690" s="41"/>
    </row>
    <row r="5691" spans="16:17" x14ac:dyDescent="0.2">
      <c r="P5691" s="41"/>
      <c r="Q5691" s="41"/>
    </row>
    <row r="5692" spans="16:17" x14ac:dyDescent="0.2">
      <c r="P5692" s="41"/>
      <c r="Q5692" s="41"/>
    </row>
    <row r="5693" spans="16:17" x14ac:dyDescent="0.2">
      <c r="P5693" s="41"/>
      <c r="Q5693" s="41"/>
    </row>
    <row r="5694" spans="16:17" x14ac:dyDescent="0.2">
      <c r="P5694" s="41"/>
      <c r="Q5694" s="41"/>
    </row>
    <row r="5695" spans="16:17" x14ac:dyDescent="0.2">
      <c r="P5695" s="41"/>
      <c r="Q5695" s="41"/>
    </row>
    <row r="5696" spans="16:17" x14ac:dyDescent="0.2">
      <c r="P5696" s="41"/>
      <c r="Q5696" s="41"/>
    </row>
    <row r="5697" spans="16:17" x14ac:dyDescent="0.2">
      <c r="P5697" s="41"/>
      <c r="Q5697" s="41"/>
    </row>
    <row r="5698" spans="16:17" x14ac:dyDescent="0.2">
      <c r="P5698" s="41"/>
      <c r="Q5698" s="41"/>
    </row>
    <row r="5699" spans="16:17" x14ac:dyDescent="0.2">
      <c r="P5699" s="41"/>
      <c r="Q5699" s="41"/>
    </row>
    <row r="5700" spans="16:17" x14ac:dyDescent="0.2">
      <c r="P5700" s="41"/>
      <c r="Q5700" s="41"/>
    </row>
    <row r="5701" spans="16:17" x14ac:dyDescent="0.2">
      <c r="P5701" s="41"/>
      <c r="Q5701" s="41"/>
    </row>
    <row r="5702" spans="16:17" x14ac:dyDescent="0.2">
      <c r="P5702" s="41"/>
      <c r="Q5702" s="41"/>
    </row>
    <row r="5703" spans="16:17" x14ac:dyDescent="0.2">
      <c r="P5703" s="41"/>
      <c r="Q5703" s="41"/>
    </row>
    <row r="5704" spans="16:17" x14ac:dyDescent="0.2">
      <c r="P5704" s="41"/>
      <c r="Q5704" s="41"/>
    </row>
    <row r="5705" spans="16:17" x14ac:dyDescent="0.2">
      <c r="P5705" s="41"/>
      <c r="Q5705" s="41"/>
    </row>
    <row r="5706" spans="16:17" x14ac:dyDescent="0.2">
      <c r="P5706" s="41"/>
      <c r="Q5706" s="41"/>
    </row>
    <row r="5707" spans="16:17" x14ac:dyDescent="0.2">
      <c r="P5707" s="41"/>
      <c r="Q5707" s="41"/>
    </row>
    <row r="5708" spans="16:17" x14ac:dyDescent="0.2">
      <c r="P5708" s="41"/>
      <c r="Q5708" s="41"/>
    </row>
    <row r="5709" spans="16:17" x14ac:dyDescent="0.2">
      <c r="P5709" s="41"/>
      <c r="Q5709" s="41"/>
    </row>
    <row r="5710" spans="16:17" x14ac:dyDescent="0.2">
      <c r="P5710" s="41"/>
      <c r="Q5710" s="41"/>
    </row>
    <row r="5711" spans="16:17" x14ac:dyDescent="0.2">
      <c r="P5711" s="41"/>
      <c r="Q5711" s="41"/>
    </row>
    <row r="5712" spans="16:17" x14ac:dyDescent="0.2">
      <c r="P5712" s="41"/>
      <c r="Q5712" s="41"/>
    </row>
    <row r="5713" spans="16:17" x14ac:dyDescent="0.2">
      <c r="P5713" s="41"/>
      <c r="Q5713" s="41"/>
    </row>
    <row r="5714" spans="16:17" x14ac:dyDescent="0.2">
      <c r="P5714" s="41"/>
      <c r="Q5714" s="41"/>
    </row>
    <row r="5715" spans="16:17" x14ac:dyDescent="0.2">
      <c r="P5715" s="41"/>
      <c r="Q5715" s="41"/>
    </row>
    <row r="5716" spans="16:17" x14ac:dyDescent="0.2">
      <c r="P5716" s="41"/>
      <c r="Q5716" s="41"/>
    </row>
    <row r="5717" spans="16:17" x14ac:dyDescent="0.2">
      <c r="P5717" s="41"/>
      <c r="Q5717" s="41"/>
    </row>
    <row r="5718" spans="16:17" x14ac:dyDescent="0.2">
      <c r="P5718" s="41"/>
      <c r="Q5718" s="41"/>
    </row>
    <row r="5719" spans="16:17" x14ac:dyDescent="0.2">
      <c r="P5719" s="41"/>
      <c r="Q5719" s="41"/>
    </row>
    <row r="5720" spans="16:17" x14ac:dyDescent="0.2">
      <c r="P5720" s="41"/>
      <c r="Q5720" s="41"/>
    </row>
    <row r="5721" spans="16:17" x14ac:dyDescent="0.2">
      <c r="P5721" s="41"/>
      <c r="Q5721" s="41"/>
    </row>
    <row r="5722" spans="16:17" x14ac:dyDescent="0.2">
      <c r="P5722" s="41"/>
      <c r="Q5722" s="41"/>
    </row>
    <row r="5723" spans="16:17" x14ac:dyDescent="0.2">
      <c r="P5723" s="41"/>
      <c r="Q5723" s="41"/>
    </row>
    <row r="5724" spans="16:17" x14ac:dyDescent="0.2">
      <c r="P5724" s="41"/>
      <c r="Q5724" s="41"/>
    </row>
    <row r="5725" spans="16:17" x14ac:dyDescent="0.2">
      <c r="P5725" s="41"/>
      <c r="Q5725" s="41"/>
    </row>
    <row r="5726" spans="16:17" x14ac:dyDescent="0.2">
      <c r="P5726" s="41"/>
      <c r="Q5726" s="41"/>
    </row>
    <row r="5727" spans="16:17" x14ac:dyDescent="0.2">
      <c r="P5727" s="41"/>
      <c r="Q5727" s="41"/>
    </row>
    <row r="5728" spans="16:17" x14ac:dyDescent="0.2">
      <c r="P5728" s="41"/>
      <c r="Q5728" s="41"/>
    </row>
    <row r="5729" spans="16:17" x14ac:dyDescent="0.2">
      <c r="P5729" s="41"/>
      <c r="Q5729" s="41"/>
    </row>
    <row r="5730" spans="16:17" x14ac:dyDescent="0.2">
      <c r="P5730" s="41"/>
      <c r="Q5730" s="41"/>
    </row>
    <row r="5731" spans="16:17" x14ac:dyDescent="0.2">
      <c r="P5731" s="41"/>
      <c r="Q5731" s="41"/>
    </row>
    <row r="5732" spans="16:17" x14ac:dyDescent="0.2">
      <c r="P5732" s="41"/>
      <c r="Q5732" s="41"/>
    </row>
    <row r="5733" spans="16:17" x14ac:dyDescent="0.2">
      <c r="P5733" s="41"/>
      <c r="Q5733" s="41"/>
    </row>
    <row r="5734" spans="16:17" x14ac:dyDescent="0.2">
      <c r="P5734" s="41"/>
      <c r="Q5734" s="41"/>
    </row>
    <row r="5735" spans="16:17" x14ac:dyDescent="0.2">
      <c r="P5735" s="41"/>
      <c r="Q5735" s="41"/>
    </row>
    <row r="5736" spans="16:17" x14ac:dyDescent="0.2">
      <c r="P5736" s="41"/>
      <c r="Q5736" s="41"/>
    </row>
    <row r="5737" spans="16:17" x14ac:dyDescent="0.2">
      <c r="P5737" s="41"/>
      <c r="Q5737" s="41"/>
    </row>
    <row r="5738" spans="16:17" x14ac:dyDescent="0.2">
      <c r="P5738" s="41"/>
      <c r="Q5738" s="41"/>
    </row>
    <row r="5739" spans="16:17" x14ac:dyDescent="0.2">
      <c r="P5739" s="41"/>
      <c r="Q5739" s="41"/>
    </row>
    <row r="5740" spans="16:17" x14ac:dyDescent="0.2">
      <c r="P5740" s="41"/>
      <c r="Q5740" s="41"/>
    </row>
    <row r="5741" spans="16:17" x14ac:dyDescent="0.2">
      <c r="P5741" s="41"/>
      <c r="Q5741" s="41"/>
    </row>
    <row r="5742" spans="16:17" x14ac:dyDescent="0.2">
      <c r="P5742" s="41"/>
      <c r="Q5742" s="41"/>
    </row>
    <row r="5743" spans="16:17" x14ac:dyDescent="0.2">
      <c r="P5743" s="41"/>
      <c r="Q5743" s="41"/>
    </row>
    <row r="5744" spans="16:17" x14ac:dyDescent="0.2">
      <c r="P5744" s="41"/>
      <c r="Q5744" s="41"/>
    </row>
    <row r="5745" spans="16:17" x14ac:dyDescent="0.2">
      <c r="P5745" s="41"/>
      <c r="Q5745" s="41"/>
    </row>
    <row r="5746" spans="16:17" x14ac:dyDescent="0.2">
      <c r="P5746" s="41"/>
      <c r="Q5746" s="41"/>
    </row>
    <row r="5747" spans="16:17" x14ac:dyDescent="0.2">
      <c r="P5747" s="41"/>
      <c r="Q5747" s="41"/>
    </row>
    <row r="5748" spans="16:17" x14ac:dyDescent="0.2">
      <c r="P5748" s="41"/>
      <c r="Q5748" s="41"/>
    </row>
    <row r="5749" spans="16:17" x14ac:dyDescent="0.2">
      <c r="P5749" s="41"/>
      <c r="Q5749" s="41"/>
    </row>
    <row r="5750" spans="16:17" x14ac:dyDescent="0.2">
      <c r="P5750" s="41"/>
      <c r="Q5750" s="41"/>
    </row>
    <row r="5751" spans="16:17" x14ac:dyDescent="0.2">
      <c r="P5751" s="41"/>
      <c r="Q5751" s="41"/>
    </row>
    <row r="5752" spans="16:17" x14ac:dyDescent="0.2">
      <c r="P5752" s="41"/>
      <c r="Q5752" s="41"/>
    </row>
    <row r="5753" spans="16:17" x14ac:dyDescent="0.2">
      <c r="P5753" s="41"/>
      <c r="Q5753" s="41"/>
    </row>
    <row r="5754" spans="16:17" x14ac:dyDescent="0.2">
      <c r="P5754" s="41"/>
      <c r="Q5754" s="41"/>
    </row>
    <row r="5755" spans="16:17" x14ac:dyDescent="0.2">
      <c r="P5755" s="41"/>
      <c r="Q5755" s="41"/>
    </row>
    <row r="5756" spans="16:17" x14ac:dyDescent="0.2">
      <c r="P5756" s="41"/>
      <c r="Q5756" s="41"/>
    </row>
    <row r="5757" spans="16:17" x14ac:dyDescent="0.2">
      <c r="P5757" s="41"/>
      <c r="Q5757" s="41"/>
    </row>
    <row r="5758" spans="16:17" x14ac:dyDescent="0.2">
      <c r="P5758" s="41"/>
      <c r="Q5758" s="41"/>
    </row>
    <row r="5759" spans="16:17" x14ac:dyDescent="0.2">
      <c r="P5759" s="41"/>
      <c r="Q5759" s="41"/>
    </row>
    <row r="5760" spans="16:17" x14ac:dyDescent="0.2">
      <c r="P5760" s="41"/>
      <c r="Q5760" s="41"/>
    </row>
    <row r="5761" spans="16:17" x14ac:dyDescent="0.2">
      <c r="P5761" s="41"/>
      <c r="Q5761" s="41"/>
    </row>
    <row r="5762" spans="16:17" x14ac:dyDescent="0.2">
      <c r="P5762" s="41"/>
      <c r="Q5762" s="41"/>
    </row>
    <row r="5763" spans="16:17" x14ac:dyDescent="0.2">
      <c r="P5763" s="41"/>
      <c r="Q5763" s="41"/>
    </row>
    <row r="5764" spans="16:17" x14ac:dyDescent="0.2">
      <c r="P5764" s="41"/>
      <c r="Q5764" s="41"/>
    </row>
    <row r="5765" spans="16:17" x14ac:dyDescent="0.2">
      <c r="P5765" s="41"/>
      <c r="Q5765" s="41"/>
    </row>
    <row r="5766" spans="16:17" x14ac:dyDescent="0.2">
      <c r="P5766" s="41"/>
      <c r="Q5766" s="41"/>
    </row>
    <row r="5767" spans="16:17" x14ac:dyDescent="0.2">
      <c r="P5767" s="41"/>
      <c r="Q5767" s="41"/>
    </row>
    <row r="5768" spans="16:17" x14ac:dyDescent="0.2">
      <c r="P5768" s="41"/>
      <c r="Q5768" s="41"/>
    </row>
    <row r="5769" spans="16:17" x14ac:dyDescent="0.2">
      <c r="P5769" s="41"/>
      <c r="Q5769" s="41"/>
    </row>
    <row r="5770" spans="16:17" x14ac:dyDescent="0.2">
      <c r="P5770" s="41"/>
      <c r="Q5770" s="41"/>
    </row>
    <row r="5771" spans="16:17" x14ac:dyDescent="0.2">
      <c r="P5771" s="41"/>
      <c r="Q5771" s="41"/>
    </row>
    <row r="5772" spans="16:17" x14ac:dyDescent="0.2">
      <c r="P5772" s="41"/>
      <c r="Q5772" s="41"/>
    </row>
    <row r="5773" spans="16:17" x14ac:dyDescent="0.2">
      <c r="P5773" s="41"/>
      <c r="Q5773" s="41"/>
    </row>
    <row r="5774" spans="16:17" x14ac:dyDescent="0.2">
      <c r="P5774" s="41"/>
      <c r="Q5774" s="41"/>
    </row>
    <row r="5775" spans="16:17" x14ac:dyDescent="0.2">
      <c r="P5775" s="41"/>
      <c r="Q5775" s="41"/>
    </row>
    <row r="5776" spans="16:17" x14ac:dyDescent="0.2">
      <c r="P5776" s="41"/>
      <c r="Q5776" s="41"/>
    </row>
    <row r="5777" spans="16:17" x14ac:dyDescent="0.2">
      <c r="P5777" s="41"/>
      <c r="Q5777" s="41"/>
    </row>
    <row r="5778" spans="16:17" x14ac:dyDescent="0.2">
      <c r="P5778" s="41"/>
      <c r="Q5778" s="41"/>
    </row>
    <row r="5779" spans="16:17" x14ac:dyDescent="0.2">
      <c r="P5779" s="41"/>
      <c r="Q5779" s="41"/>
    </row>
    <row r="5780" spans="16:17" x14ac:dyDescent="0.2">
      <c r="P5780" s="41"/>
      <c r="Q5780" s="41"/>
    </row>
    <row r="5781" spans="16:17" x14ac:dyDescent="0.2">
      <c r="P5781" s="41"/>
      <c r="Q5781" s="41"/>
    </row>
    <row r="5782" spans="16:17" x14ac:dyDescent="0.2">
      <c r="P5782" s="41"/>
      <c r="Q5782" s="41"/>
    </row>
    <row r="5783" spans="16:17" x14ac:dyDescent="0.2">
      <c r="P5783" s="41"/>
      <c r="Q5783" s="41"/>
    </row>
    <row r="5784" spans="16:17" x14ac:dyDescent="0.2">
      <c r="P5784" s="41"/>
      <c r="Q5784" s="41"/>
    </row>
    <row r="5785" spans="16:17" x14ac:dyDescent="0.2">
      <c r="P5785" s="41"/>
      <c r="Q5785" s="41"/>
    </row>
    <row r="5786" spans="16:17" x14ac:dyDescent="0.2">
      <c r="P5786" s="41"/>
      <c r="Q5786" s="41"/>
    </row>
    <row r="5787" spans="16:17" x14ac:dyDescent="0.2">
      <c r="P5787" s="41"/>
      <c r="Q5787" s="41"/>
    </row>
    <row r="5788" spans="16:17" x14ac:dyDescent="0.2">
      <c r="P5788" s="41"/>
      <c r="Q5788" s="41"/>
    </row>
    <row r="5789" spans="16:17" x14ac:dyDescent="0.2">
      <c r="P5789" s="41"/>
      <c r="Q5789" s="41"/>
    </row>
    <row r="5790" spans="16:17" x14ac:dyDescent="0.2">
      <c r="P5790" s="41"/>
      <c r="Q5790" s="41"/>
    </row>
    <row r="5791" spans="16:17" x14ac:dyDescent="0.2">
      <c r="P5791" s="41"/>
      <c r="Q5791" s="41"/>
    </row>
    <row r="5792" spans="16:17" x14ac:dyDescent="0.2">
      <c r="P5792" s="41"/>
      <c r="Q5792" s="41"/>
    </row>
    <row r="5793" spans="16:17" x14ac:dyDescent="0.2">
      <c r="P5793" s="41"/>
      <c r="Q5793" s="41"/>
    </row>
    <row r="5794" spans="16:17" x14ac:dyDescent="0.2">
      <c r="P5794" s="41"/>
      <c r="Q5794" s="41"/>
    </row>
    <row r="5795" spans="16:17" x14ac:dyDescent="0.2">
      <c r="P5795" s="41"/>
      <c r="Q5795" s="41"/>
    </row>
    <row r="5796" spans="16:17" x14ac:dyDescent="0.2">
      <c r="P5796" s="41"/>
      <c r="Q5796" s="41"/>
    </row>
    <row r="5797" spans="16:17" x14ac:dyDescent="0.2">
      <c r="P5797" s="41"/>
      <c r="Q5797" s="41"/>
    </row>
    <row r="5798" spans="16:17" x14ac:dyDescent="0.2">
      <c r="P5798" s="41"/>
      <c r="Q5798" s="41"/>
    </row>
    <row r="5799" spans="16:17" x14ac:dyDescent="0.2">
      <c r="P5799" s="41"/>
      <c r="Q5799" s="41"/>
    </row>
    <row r="5800" spans="16:17" x14ac:dyDescent="0.2">
      <c r="P5800" s="41"/>
      <c r="Q5800" s="41"/>
    </row>
    <row r="5801" spans="16:17" x14ac:dyDescent="0.2">
      <c r="P5801" s="41"/>
      <c r="Q5801" s="41"/>
    </row>
    <row r="5802" spans="16:17" x14ac:dyDescent="0.2">
      <c r="P5802" s="41"/>
      <c r="Q5802" s="41"/>
    </row>
    <row r="5803" spans="16:17" x14ac:dyDescent="0.2">
      <c r="P5803" s="41"/>
      <c r="Q5803" s="41"/>
    </row>
    <row r="5804" spans="16:17" x14ac:dyDescent="0.2">
      <c r="P5804" s="41"/>
      <c r="Q5804" s="41"/>
    </row>
    <row r="5805" spans="16:17" x14ac:dyDescent="0.2">
      <c r="P5805" s="41"/>
      <c r="Q5805" s="41"/>
    </row>
    <row r="5806" spans="16:17" x14ac:dyDescent="0.2">
      <c r="P5806" s="41"/>
      <c r="Q5806" s="41"/>
    </row>
    <row r="5807" spans="16:17" x14ac:dyDescent="0.2">
      <c r="P5807" s="41"/>
      <c r="Q5807" s="41"/>
    </row>
    <row r="5808" spans="16:17" x14ac:dyDescent="0.2">
      <c r="P5808" s="41"/>
      <c r="Q5808" s="41"/>
    </row>
    <row r="5809" spans="16:17" x14ac:dyDescent="0.2">
      <c r="P5809" s="41"/>
      <c r="Q5809" s="41"/>
    </row>
    <row r="5810" spans="16:17" x14ac:dyDescent="0.2">
      <c r="P5810" s="41"/>
      <c r="Q5810" s="41"/>
    </row>
    <row r="5811" spans="16:17" x14ac:dyDescent="0.2">
      <c r="P5811" s="41"/>
      <c r="Q5811" s="41"/>
    </row>
    <row r="5812" spans="16:17" x14ac:dyDescent="0.2">
      <c r="P5812" s="41"/>
      <c r="Q5812" s="41"/>
    </row>
    <row r="5813" spans="16:17" x14ac:dyDescent="0.2">
      <c r="P5813" s="41"/>
      <c r="Q5813" s="41"/>
    </row>
    <row r="5814" spans="16:17" x14ac:dyDescent="0.2">
      <c r="P5814" s="41"/>
      <c r="Q5814" s="41"/>
    </row>
    <row r="5815" spans="16:17" x14ac:dyDescent="0.2">
      <c r="P5815" s="41"/>
      <c r="Q5815" s="41"/>
    </row>
    <row r="5816" spans="16:17" x14ac:dyDescent="0.2">
      <c r="P5816" s="41"/>
      <c r="Q5816" s="41"/>
    </row>
    <row r="5817" spans="16:17" x14ac:dyDescent="0.2">
      <c r="P5817" s="41"/>
      <c r="Q5817" s="41"/>
    </row>
    <row r="5818" spans="16:17" x14ac:dyDescent="0.2">
      <c r="P5818" s="41"/>
      <c r="Q5818" s="41"/>
    </row>
    <row r="5819" spans="16:17" x14ac:dyDescent="0.2">
      <c r="P5819" s="41"/>
      <c r="Q5819" s="41"/>
    </row>
    <row r="5820" spans="16:17" x14ac:dyDescent="0.2">
      <c r="P5820" s="41"/>
      <c r="Q5820" s="41"/>
    </row>
    <row r="5821" spans="16:17" x14ac:dyDescent="0.2">
      <c r="P5821" s="41"/>
      <c r="Q5821" s="41"/>
    </row>
    <row r="5822" spans="16:17" x14ac:dyDescent="0.2">
      <c r="P5822" s="41"/>
      <c r="Q5822" s="41"/>
    </row>
    <row r="5823" spans="16:17" x14ac:dyDescent="0.2">
      <c r="P5823" s="41"/>
      <c r="Q5823" s="41"/>
    </row>
    <row r="5824" spans="16:17" x14ac:dyDescent="0.2">
      <c r="P5824" s="41"/>
      <c r="Q5824" s="41"/>
    </row>
    <row r="5825" spans="16:17" x14ac:dyDescent="0.2">
      <c r="P5825" s="41"/>
      <c r="Q5825" s="41"/>
    </row>
    <row r="5826" spans="16:17" x14ac:dyDescent="0.2">
      <c r="P5826" s="41"/>
      <c r="Q5826" s="41"/>
    </row>
    <row r="5827" spans="16:17" x14ac:dyDescent="0.2">
      <c r="P5827" s="41"/>
      <c r="Q5827" s="41"/>
    </row>
    <row r="5828" spans="16:17" x14ac:dyDescent="0.2">
      <c r="P5828" s="41"/>
      <c r="Q5828" s="41"/>
    </row>
    <row r="5829" spans="16:17" x14ac:dyDescent="0.2">
      <c r="P5829" s="41"/>
      <c r="Q5829" s="41"/>
    </row>
    <row r="5830" spans="16:17" x14ac:dyDescent="0.2">
      <c r="P5830" s="41"/>
      <c r="Q5830" s="41"/>
    </row>
    <row r="5831" spans="16:17" x14ac:dyDescent="0.2">
      <c r="P5831" s="41"/>
      <c r="Q5831" s="41"/>
    </row>
    <row r="5832" spans="16:17" x14ac:dyDescent="0.2">
      <c r="P5832" s="41"/>
      <c r="Q5832" s="41"/>
    </row>
    <row r="5833" spans="16:17" x14ac:dyDescent="0.2">
      <c r="P5833" s="41"/>
      <c r="Q5833" s="41"/>
    </row>
    <row r="5834" spans="16:17" x14ac:dyDescent="0.2">
      <c r="P5834" s="41"/>
      <c r="Q5834" s="41"/>
    </row>
    <row r="5835" spans="16:17" x14ac:dyDescent="0.2">
      <c r="P5835" s="41"/>
      <c r="Q5835" s="41"/>
    </row>
    <row r="5836" spans="16:17" x14ac:dyDescent="0.2">
      <c r="P5836" s="41"/>
      <c r="Q5836" s="41"/>
    </row>
    <row r="5837" spans="16:17" x14ac:dyDescent="0.2">
      <c r="P5837" s="41"/>
      <c r="Q5837" s="41"/>
    </row>
    <row r="5838" spans="16:17" x14ac:dyDescent="0.2">
      <c r="P5838" s="41"/>
      <c r="Q5838" s="41"/>
    </row>
    <row r="5839" spans="16:17" x14ac:dyDescent="0.2">
      <c r="P5839" s="41"/>
      <c r="Q5839" s="41"/>
    </row>
    <row r="5840" spans="16:17" x14ac:dyDescent="0.2">
      <c r="P5840" s="41"/>
      <c r="Q5840" s="41"/>
    </row>
    <row r="5841" spans="16:17" x14ac:dyDescent="0.2">
      <c r="P5841" s="41"/>
      <c r="Q5841" s="41"/>
    </row>
    <row r="5842" spans="16:17" x14ac:dyDescent="0.2">
      <c r="P5842" s="41"/>
      <c r="Q5842" s="41"/>
    </row>
    <row r="5843" spans="16:17" x14ac:dyDescent="0.2">
      <c r="P5843" s="41"/>
      <c r="Q5843" s="41"/>
    </row>
    <row r="5844" spans="16:17" x14ac:dyDescent="0.2">
      <c r="P5844" s="41"/>
      <c r="Q5844" s="41"/>
    </row>
    <row r="5845" spans="16:17" x14ac:dyDescent="0.2">
      <c r="P5845" s="41"/>
      <c r="Q5845" s="41"/>
    </row>
    <row r="5846" spans="16:17" x14ac:dyDescent="0.2">
      <c r="P5846" s="41"/>
      <c r="Q5846" s="41"/>
    </row>
    <row r="5847" spans="16:17" x14ac:dyDescent="0.2">
      <c r="P5847" s="41"/>
      <c r="Q5847" s="41"/>
    </row>
    <row r="5848" spans="16:17" x14ac:dyDescent="0.2">
      <c r="P5848" s="41"/>
      <c r="Q5848" s="41"/>
    </row>
    <row r="5849" spans="16:17" x14ac:dyDescent="0.2">
      <c r="P5849" s="41"/>
      <c r="Q5849" s="41"/>
    </row>
    <row r="5850" spans="16:17" x14ac:dyDescent="0.2">
      <c r="P5850" s="41"/>
      <c r="Q5850" s="41"/>
    </row>
    <row r="5851" spans="16:17" x14ac:dyDescent="0.2">
      <c r="P5851" s="41"/>
      <c r="Q5851" s="41"/>
    </row>
    <row r="5852" spans="16:17" x14ac:dyDescent="0.2">
      <c r="P5852" s="41"/>
      <c r="Q5852" s="41"/>
    </row>
    <row r="5853" spans="16:17" x14ac:dyDescent="0.2">
      <c r="P5853" s="41"/>
      <c r="Q5853" s="41"/>
    </row>
    <row r="5854" spans="16:17" x14ac:dyDescent="0.2">
      <c r="P5854" s="41"/>
      <c r="Q5854" s="41"/>
    </row>
    <row r="5855" spans="16:17" x14ac:dyDescent="0.2">
      <c r="P5855" s="41"/>
      <c r="Q5855" s="41"/>
    </row>
    <row r="5856" spans="16:17" x14ac:dyDescent="0.2">
      <c r="P5856" s="41"/>
      <c r="Q5856" s="41"/>
    </row>
    <row r="5857" spans="16:17" x14ac:dyDescent="0.2">
      <c r="P5857" s="41"/>
      <c r="Q5857" s="41"/>
    </row>
    <row r="5858" spans="16:17" x14ac:dyDescent="0.2">
      <c r="P5858" s="41"/>
      <c r="Q5858" s="41"/>
    </row>
    <row r="5859" spans="16:17" x14ac:dyDescent="0.2">
      <c r="P5859" s="41"/>
      <c r="Q5859" s="41"/>
    </row>
    <row r="5860" spans="16:17" x14ac:dyDescent="0.2">
      <c r="P5860" s="41"/>
      <c r="Q5860" s="41"/>
    </row>
    <row r="5861" spans="16:17" x14ac:dyDescent="0.2">
      <c r="P5861" s="41"/>
      <c r="Q5861" s="41"/>
    </row>
    <row r="5862" spans="16:17" x14ac:dyDescent="0.2">
      <c r="P5862" s="41"/>
      <c r="Q5862" s="41"/>
    </row>
    <row r="5863" spans="16:17" x14ac:dyDescent="0.2">
      <c r="P5863" s="41"/>
      <c r="Q5863" s="41"/>
    </row>
    <row r="5864" spans="16:17" x14ac:dyDescent="0.2">
      <c r="P5864" s="41"/>
      <c r="Q5864" s="41"/>
    </row>
    <row r="5865" spans="16:17" x14ac:dyDescent="0.2">
      <c r="P5865" s="41"/>
      <c r="Q5865" s="41"/>
    </row>
    <row r="5866" spans="16:17" x14ac:dyDescent="0.2">
      <c r="P5866" s="41"/>
      <c r="Q5866" s="41"/>
    </row>
    <row r="5867" spans="16:17" x14ac:dyDescent="0.2">
      <c r="P5867" s="41"/>
      <c r="Q5867" s="41"/>
    </row>
    <row r="5868" spans="16:17" x14ac:dyDescent="0.2">
      <c r="P5868" s="41"/>
      <c r="Q5868" s="41"/>
    </row>
    <row r="5869" spans="16:17" x14ac:dyDescent="0.2">
      <c r="P5869" s="41"/>
      <c r="Q5869" s="41"/>
    </row>
    <row r="5870" spans="16:17" x14ac:dyDescent="0.2">
      <c r="P5870" s="41"/>
      <c r="Q5870" s="41"/>
    </row>
    <row r="5871" spans="16:17" x14ac:dyDescent="0.2">
      <c r="P5871" s="41"/>
      <c r="Q5871" s="41"/>
    </row>
    <row r="5872" spans="16:17" x14ac:dyDescent="0.2">
      <c r="P5872" s="41"/>
      <c r="Q5872" s="41"/>
    </row>
    <row r="5873" spans="16:17" x14ac:dyDescent="0.2">
      <c r="P5873" s="41"/>
      <c r="Q5873" s="41"/>
    </row>
    <row r="5874" spans="16:17" x14ac:dyDescent="0.2">
      <c r="P5874" s="41"/>
      <c r="Q5874" s="41"/>
    </row>
    <row r="5875" spans="16:17" x14ac:dyDescent="0.2">
      <c r="P5875" s="41"/>
      <c r="Q5875" s="41"/>
    </row>
    <row r="5876" spans="16:17" x14ac:dyDescent="0.2">
      <c r="P5876" s="41"/>
      <c r="Q5876" s="41"/>
    </row>
    <row r="5877" spans="16:17" x14ac:dyDescent="0.2">
      <c r="P5877" s="41"/>
      <c r="Q5877" s="41"/>
    </row>
    <row r="5878" spans="16:17" x14ac:dyDescent="0.2">
      <c r="P5878" s="41"/>
      <c r="Q5878" s="41"/>
    </row>
    <row r="5879" spans="16:17" x14ac:dyDescent="0.2">
      <c r="P5879" s="41"/>
      <c r="Q5879" s="41"/>
    </row>
    <row r="5880" spans="16:17" x14ac:dyDescent="0.2">
      <c r="P5880" s="41"/>
      <c r="Q5880" s="41"/>
    </row>
    <row r="5881" spans="16:17" x14ac:dyDescent="0.2">
      <c r="P5881" s="41"/>
      <c r="Q5881" s="41"/>
    </row>
    <row r="5882" spans="16:17" x14ac:dyDescent="0.2">
      <c r="P5882" s="41"/>
      <c r="Q5882" s="41"/>
    </row>
    <row r="5883" spans="16:17" x14ac:dyDescent="0.2">
      <c r="P5883" s="41"/>
      <c r="Q5883" s="41"/>
    </row>
    <row r="5884" spans="16:17" x14ac:dyDescent="0.2">
      <c r="P5884" s="41"/>
      <c r="Q5884" s="41"/>
    </row>
    <row r="5885" spans="16:17" x14ac:dyDescent="0.2">
      <c r="P5885" s="41"/>
      <c r="Q5885" s="41"/>
    </row>
    <row r="5886" spans="16:17" x14ac:dyDescent="0.2">
      <c r="P5886" s="41"/>
      <c r="Q5886" s="41"/>
    </row>
    <row r="5887" spans="16:17" x14ac:dyDescent="0.2">
      <c r="P5887" s="41"/>
      <c r="Q5887" s="41"/>
    </row>
    <row r="5888" spans="16:17" x14ac:dyDescent="0.2">
      <c r="P5888" s="41"/>
      <c r="Q5888" s="41"/>
    </row>
    <row r="5889" spans="16:17" x14ac:dyDescent="0.2">
      <c r="P5889" s="41"/>
      <c r="Q5889" s="41"/>
    </row>
    <row r="5890" spans="16:17" x14ac:dyDescent="0.2">
      <c r="P5890" s="41"/>
      <c r="Q5890" s="41"/>
    </row>
    <row r="5891" spans="16:17" x14ac:dyDescent="0.2">
      <c r="P5891" s="41"/>
      <c r="Q5891" s="41"/>
    </row>
    <row r="5892" spans="16:17" x14ac:dyDescent="0.2">
      <c r="P5892" s="41"/>
      <c r="Q5892" s="41"/>
    </row>
    <row r="5893" spans="16:17" x14ac:dyDescent="0.2">
      <c r="P5893" s="41"/>
      <c r="Q5893" s="41"/>
    </row>
    <row r="5894" spans="16:17" x14ac:dyDescent="0.2">
      <c r="P5894" s="41"/>
      <c r="Q5894" s="41"/>
    </row>
    <row r="5895" spans="16:17" x14ac:dyDescent="0.2">
      <c r="P5895" s="41"/>
      <c r="Q5895" s="41"/>
    </row>
    <row r="5896" spans="16:17" x14ac:dyDescent="0.2">
      <c r="P5896" s="41"/>
      <c r="Q5896" s="41"/>
    </row>
    <row r="5897" spans="16:17" x14ac:dyDescent="0.2">
      <c r="P5897" s="41"/>
      <c r="Q5897" s="41"/>
    </row>
    <row r="5898" spans="16:17" x14ac:dyDescent="0.2">
      <c r="P5898" s="41"/>
      <c r="Q5898" s="41"/>
    </row>
    <row r="5899" spans="16:17" x14ac:dyDescent="0.2">
      <c r="P5899" s="41"/>
      <c r="Q5899" s="41"/>
    </row>
    <row r="5900" spans="16:17" x14ac:dyDescent="0.2">
      <c r="P5900" s="41"/>
      <c r="Q5900" s="41"/>
    </row>
    <row r="5901" spans="16:17" x14ac:dyDescent="0.2">
      <c r="P5901" s="41"/>
      <c r="Q5901" s="41"/>
    </row>
    <row r="5902" spans="16:17" x14ac:dyDescent="0.2">
      <c r="P5902" s="41"/>
      <c r="Q5902" s="41"/>
    </row>
    <row r="5903" spans="16:17" x14ac:dyDescent="0.2">
      <c r="P5903" s="41"/>
      <c r="Q5903" s="41"/>
    </row>
    <row r="5904" spans="16:17" x14ac:dyDescent="0.2">
      <c r="P5904" s="41"/>
      <c r="Q5904" s="41"/>
    </row>
    <row r="5905" spans="16:17" x14ac:dyDescent="0.2">
      <c r="P5905" s="41"/>
      <c r="Q5905" s="41"/>
    </row>
    <row r="5906" spans="16:17" x14ac:dyDescent="0.2">
      <c r="P5906" s="41"/>
      <c r="Q5906" s="41"/>
    </row>
    <row r="5907" spans="16:17" x14ac:dyDescent="0.2">
      <c r="P5907" s="41"/>
      <c r="Q5907" s="41"/>
    </row>
    <row r="5908" spans="16:17" x14ac:dyDescent="0.2">
      <c r="P5908" s="41"/>
      <c r="Q5908" s="41"/>
    </row>
    <row r="5909" spans="16:17" x14ac:dyDescent="0.2">
      <c r="P5909" s="41"/>
      <c r="Q5909" s="41"/>
    </row>
    <row r="5910" spans="16:17" x14ac:dyDescent="0.2">
      <c r="P5910" s="41"/>
      <c r="Q5910" s="41"/>
    </row>
    <row r="5911" spans="16:17" x14ac:dyDescent="0.2">
      <c r="P5911" s="41"/>
      <c r="Q5911" s="41"/>
    </row>
    <row r="5912" spans="16:17" x14ac:dyDescent="0.2">
      <c r="P5912" s="41"/>
      <c r="Q5912" s="41"/>
    </row>
    <row r="5913" spans="16:17" x14ac:dyDescent="0.2">
      <c r="P5913" s="41"/>
      <c r="Q5913" s="41"/>
    </row>
    <row r="5914" spans="16:17" x14ac:dyDescent="0.2">
      <c r="P5914" s="41"/>
      <c r="Q5914" s="41"/>
    </row>
    <row r="5915" spans="16:17" x14ac:dyDescent="0.2">
      <c r="P5915" s="41"/>
      <c r="Q5915" s="41"/>
    </row>
    <row r="5916" spans="16:17" x14ac:dyDescent="0.2">
      <c r="P5916" s="41"/>
      <c r="Q5916" s="41"/>
    </row>
    <row r="5917" spans="16:17" x14ac:dyDescent="0.2">
      <c r="P5917" s="41"/>
      <c r="Q5917" s="41"/>
    </row>
    <row r="5918" spans="16:17" x14ac:dyDescent="0.2">
      <c r="P5918" s="41"/>
      <c r="Q5918" s="41"/>
    </row>
    <row r="5919" spans="16:17" x14ac:dyDescent="0.2">
      <c r="P5919" s="41"/>
      <c r="Q5919" s="41"/>
    </row>
    <row r="5920" spans="16:17" x14ac:dyDescent="0.2">
      <c r="P5920" s="41"/>
      <c r="Q5920" s="41"/>
    </row>
    <row r="5921" spans="16:17" x14ac:dyDescent="0.2">
      <c r="P5921" s="41"/>
      <c r="Q5921" s="41"/>
    </row>
    <row r="5922" spans="16:17" x14ac:dyDescent="0.2">
      <c r="P5922" s="41"/>
      <c r="Q5922" s="41"/>
    </row>
    <row r="5923" spans="16:17" x14ac:dyDescent="0.2">
      <c r="P5923" s="41"/>
      <c r="Q5923" s="41"/>
    </row>
    <row r="5924" spans="16:17" x14ac:dyDescent="0.2">
      <c r="P5924" s="41"/>
      <c r="Q5924" s="41"/>
    </row>
    <row r="5925" spans="16:17" x14ac:dyDescent="0.2">
      <c r="P5925" s="41"/>
      <c r="Q5925" s="41"/>
    </row>
    <row r="5926" spans="16:17" x14ac:dyDescent="0.2">
      <c r="P5926" s="41"/>
      <c r="Q5926" s="41"/>
    </row>
    <row r="5927" spans="16:17" x14ac:dyDescent="0.2">
      <c r="P5927" s="41"/>
      <c r="Q5927" s="41"/>
    </row>
    <row r="5928" spans="16:17" x14ac:dyDescent="0.2">
      <c r="P5928" s="41"/>
      <c r="Q5928" s="41"/>
    </row>
    <row r="5929" spans="16:17" x14ac:dyDescent="0.2">
      <c r="P5929" s="41"/>
      <c r="Q5929" s="41"/>
    </row>
    <row r="5930" spans="16:17" x14ac:dyDescent="0.2">
      <c r="P5930" s="41"/>
      <c r="Q5930" s="41"/>
    </row>
    <row r="5931" spans="16:17" x14ac:dyDescent="0.2">
      <c r="P5931" s="41"/>
      <c r="Q5931" s="41"/>
    </row>
    <row r="5932" spans="16:17" x14ac:dyDescent="0.2">
      <c r="P5932" s="41"/>
      <c r="Q5932" s="41"/>
    </row>
    <row r="5933" spans="16:17" x14ac:dyDescent="0.2">
      <c r="P5933" s="41"/>
      <c r="Q5933" s="41"/>
    </row>
    <row r="5934" spans="16:17" x14ac:dyDescent="0.2">
      <c r="P5934" s="41"/>
      <c r="Q5934" s="41"/>
    </row>
    <row r="5935" spans="16:17" x14ac:dyDescent="0.2">
      <c r="P5935" s="41"/>
      <c r="Q5935" s="41"/>
    </row>
    <row r="5936" spans="16:17" x14ac:dyDescent="0.2">
      <c r="P5936" s="41"/>
      <c r="Q5936" s="41"/>
    </row>
    <row r="5937" spans="16:17" x14ac:dyDescent="0.2">
      <c r="P5937" s="41"/>
      <c r="Q5937" s="41"/>
    </row>
    <row r="5938" spans="16:17" x14ac:dyDescent="0.2">
      <c r="P5938" s="41"/>
      <c r="Q5938" s="41"/>
    </row>
    <row r="5939" spans="16:17" x14ac:dyDescent="0.2">
      <c r="P5939" s="41"/>
      <c r="Q5939" s="41"/>
    </row>
    <row r="5940" spans="16:17" x14ac:dyDescent="0.2">
      <c r="P5940" s="41"/>
      <c r="Q5940" s="41"/>
    </row>
    <row r="5941" spans="16:17" x14ac:dyDescent="0.2">
      <c r="P5941" s="41"/>
      <c r="Q5941" s="41"/>
    </row>
    <row r="5942" spans="16:17" x14ac:dyDescent="0.2">
      <c r="P5942" s="41"/>
      <c r="Q5942" s="41"/>
    </row>
    <row r="5943" spans="16:17" x14ac:dyDescent="0.2">
      <c r="P5943" s="41"/>
      <c r="Q5943" s="41"/>
    </row>
    <row r="5944" spans="16:17" x14ac:dyDescent="0.2">
      <c r="P5944" s="41"/>
      <c r="Q5944" s="41"/>
    </row>
    <row r="5945" spans="16:17" x14ac:dyDescent="0.2">
      <c r="P5945" s="41"/>
      <c r="Q5945" s="41"/>
    </row>
    <row r="5946" spans="16:17" x14ac:dyDescent="0.2">
      <c r="P5946" s="41"/>
      <c r="Q5946" s="41"/>
    </row>
    <row r="5947" spans="16:17" x14ac:dyDescent="0.2">
      <c r="P5947" s="41"/>
      <c r="Q5947" s="41"/>
    </row>
    <row r="5948" spans="16:17" x14ac:dyDescent="0.2">
      <c r="P5948" s="41"/>
      <c r="Q5948" s="41"/>
    </row>
    <row r="5949" spans="16:17" x14ac:dyDescent="0.2">
      <c r="P5949" s="41"/>
      <c r="Q5949" s="41"/>
    </row>
    <row r="5950" spans="16:17" x14ac:dyDescent="0.2">
      <c r="P5950" s="41"/>
      <c r="Q5950" s="41"/>
    </row>
    <row r="5951" spans="16:17" x14ac:dyDescent="0.2">
      <c r="P5951" s="41"/>
      <c r="Q5951" s="41"/>
    </row>
    <row r="5952" spans="16:17" x14ac:dyDescent="0.2">
      <c r="P5952" s="41"/>
      <c r="Q5952" s="41"/>
    </row>
    <row r="5953" spans="16:17" x14ac:dyDescent="0.2">
      <c r="P5953" s="41"/>
      <c r="Q5953" s="41"/>
    </row>
    <row r="5954" spans="16:17" x14ac:dyDescent="0.2">
      <c r="P5954" s="41"/>
      <c r="Q5954" s="41"/>
    </row>
    <row r="5955" spans="16:17" x14ac:dyDescent="0.2">
      <c r="P5955" s="41"/>
      <c r="Q5955" s="41"/>
    </row>
    <row r="5956" spans="16:17" x14ac:dyDescent="0.2">
      <c r="P5956" s="41"/>
      <c r="Q5956" s="41"/>
    </row>
    <row r="5957" spans="16:17" x14ac:dyDescent="0.2">
      <c r="P5957" s="41"/>
      <c r="Q5957" s="41"/>
    </row>
    <row r="5958" spans="16:17" x14ac:dyDescent="0.2">
      <c r="P5958" s="41"/>
      <c r="Q5958" s="41"/>
    </row>
    <row r="5959" spans="16:17" x14ac:dyDescent="0.2">
      <c r="P5959" s="41"/>
      <c r="Q5959" s="41"/>
    </row>
    <row r="5960" spans="16:17" x14ac:dyDescent="0.2">
      <c r="P5960" s="41"/>
      <c r="Q5960" s="41"/>
    </row>
    <row r="5961" spans="16:17" x14ac:dyDescent="0.2">
      <c r="P5961" s="41"/>
      <c r="Q5961" s="41"/>
    </row>
    <row r="5962" spans="16:17" x14ac:dyDescent="0.2">
      <c r="P5962" s="41"/>
      <c r="Q5962" s="41"/>
    </row>
    <row r="5963" spans="16:17" x14ac:dyDescent="0.2">
      <c r="P5963" s="41"/>
      <c r="Q5963" s="41"/>
    </row>
    <row r="5964" spans="16:17" x14ac:dyDescent="0.2">
      <c r="P5964" s="41"/>
      <c r="Q5964" s="41"/>
    </row>
    <row r="5965" spans="16:17" x14ac:dyDescent="0.2">
      <c r="P5965" s="41"/>
      <c r="Q5965" s="41"/>
    </row>
    <row r="5966" spans="16:17" x14ac:dyDescent="0.2">
      <c r="P5966" s="41"/>
      <c r="Q5966" s="41"/>
    </row>
    <row r="5967" spans="16:17" x14ac:dyDescent="0.2">
      <c r="P5967" s="41"/>
      <c r="Q5967" s="41"/>
    </row>
    <row r="5968" spans="16:17" x14ac:dyDescent="0.2">
      <c r="P5968" s="41"/>
      <c r="Q5968" s="41"/>
    </row>
    <row r="5969" spans="16:17" x14ac:dyDescent="0.2">
      <c r="P5969" s="41"/>
      <c r="Q5969" s="41"/>
    </row>
    <row r="5970" spans="16:17" x14ac:dyDescent="0.2">
      <c r="P5970" s="41"/>
      <c r="Q5970" s="41"/>
    </row>
    <row r="5971" spans="16:17" x14ac:dyDescent="0.2">
      <c r="P5971" s="41"/>
      <c r="Q5971" s="41"/>
    </row>
    <row r="5972" spans="16:17" x14ac:dyDescent="0.2">
      <c r="P5972" s="41"/>
      <c r="Q5972" s="41"/>
    </row>
    <row r="5973" spans="16:17" x14ac:dyDescent="0.2">
      <c r="P5973" s="41"/>
      <c r="Q5973" s="41"/>
    </row>
    <row r="5974" spans="16:17" x14ac:dyDescent="0.2">
      <c r="P5974" s="41"/>
      <c r="Q5974" s="41"/>
    </row>
    <row r="5975" spans="16:17" x14ac:dyDescent="0.2">
      <c r="P5975" s="41"/>
      <c r="Q5975" s="41"/>
    </row>
    <row r="5976" spans="16:17" x14ac:dyDescent="0.2">
      <c r="P5976" s="41"/>
      <c r="Q5976" s="41"/>
    </row>
    <row r="5977" spans="16:17" x14ac:dyDescent="0.2">
      <c r="P5977" s="41"/>
      <c r="Q5977" s="41"/>
    </row>
    <row r="5978" spans="16:17" x14ac:dyDescent="0.2">
      <c r="P5978" s="41"/>
      <c r="Q5978" s="41"/>
    </row>
    <row r="5979" spans="16:17" x14ac:dyDescent="0.2">
      <c r="P5979" s="41"/>
      <c r="Q5979" s="41"/>
    </row>
    <row r="5980" spans="16:17" x14ac:dyDescent="0.2">
      <c r="P5980" s="41"/>
      <c r="Q5980" s="41"/>
    </row>
    <row r="5981" spans="16:17" x14ac:dyDescent="0.2">
      <c r="P5981" s="41"/>
      <c r="Q5981" s="41"/>
    </row>
    <row r="5982" spans="16:17" x14ac:dyDescent="0.2">
      <c r="P5982" s="41"/>
      <c r="Q5982" s="41"/>
    </row>
    <row r="5983" spans="16:17" x14ac:dyDescent="0.2">
      <c r="P5983" s="41"/>
      <c r="Q5983" s="41"/>
    </row>
    <row r="5984" spans="16:17" x14ac:dyDescent="0.2">
      <c r="P5984" s="41"/>
      <c r="Q5984" s="41"/>
    </row>
    <row r="5985" spans="16:17" x14ac:dyDescent="0.2">
      <c r="P5985" s="41"/>
      <c r="Q5985" s="41"/>
    </row>
    <row r="5986" spans="16:17" x14ac:dyDescent="0.2">
      <c r="P5986" s="41"/>
      <c r="Q5986" s="41"/>
    </row>
    <row r="5987" spans="16:17" x14ac:dyDescent="0.2">
      <c r="P5987" s="41"/>
      <c r="Q5987" s="41"/>
    </row>
    <row r="5988" spans="16:17" x14ac:dyDescent="0.2">
      <c r="P5988" s="41"/>
      <c r="Q5988" s="41"/>
    </row>
    <row r="5989" spans="16:17" x14ac:dyDescent="0.2">
      <c r="P5989" s="41"/>
      <c r="Q5989" s="41"/>
    </row>
    <row r="5990" spans="16:17" x14ac:dyDescent="0.2">
      <c r="P5990" s="41"/>
      <c r="Q5990" s="41"/>
    </row>
    <row r="5991" spans="16:17" x14ac:dyDescent="0.2">
      <c r="P5991" s="41"/>
      <c r="Q5991" s="41"/>
    </row>
    <row r="5992" spans="16:17" x14ac:dyDescent="0.2">
      <c r="P5992" s="41"/>
      <c r="Q5992" s="41"/>
    </row>
    <row r="5993" spans="16:17" x14ac:dyDescent="0.2">
      <c r="P5993" s="41"/>
      <c r="Q5993" s="41"/>
    </row>
    <row r="5994" spans="16:17" x14ac:dyDescent="0.2">
      <c r="P5994" s="41"/>
      <c r="Q5994" s="41"/>
    </row>
    <row r="5995" spans="16:17" x14ac:dyDescent="0.2">
      <c r="P5995" s="41"/>
      <c r="Q5995" s="41"/>
    </row>
    <row r="5996" spans="16:17" x14ac:dyDescent="0.2">
      <c r="P5996" s="41"/>
      <c r="Q5996" s="41"/>
    </row>
    <row r="5997" spans="16:17" x14ac:dyDescent="0.2">
      <c r="P5997" s="41"/>
      <c r="Q5997" s="41"/>
    </row>
    <row r="5998" spans="16:17" x14ac:dyDescent="0.2">
      <c r="P5998" s="41"/>
      <c r="Q5998" s="41"/>
    </row>
    <row r="5999" spans="16:17" x14ac:dyDescent="0.2">
      <c r="P5999" s="41"/>
      <c r="Q5999" s="41"/>
    </row>
    <row r="6000" spans="16:17" x14ac:dyDescent="0.2">
      <c r="P6000" s="41"/>
      <c r="Q6000" s="41"/>
    </row>
    <row r="6001" spans="16:17" x14ac:dyDescent="0.2">
      <c r="P6001" s="41"/>
      <c r="Q6001" s="41"/>
    </row>
    <row r="6002" spans="16:17" x14ac:dyDescent="0.2">
      <c r="P6002" s="41"/>
      <c r="Q6002" s="41"/>
    </row>
    <row r="6003" spans="16:17" x14ac:dyDescent="0.2">
      <c r="P6003" s="41"/>
      <c r="Q6003" s="41"/>
    </row>
    <row r="6004" spans="16:17" x14ac:dyDescent="0.2">
      <c r="P6004" s="41"/>
      <c r="Q6004" s="41"/>
    </row>
    <row r="6005" spans="16:17" x14ac:dyDescent="0.2">
      <c r="P6005" s="41"/>
      <c r="Q6005" s="41"/>
    </row>
    <row r="6006" spans="16:17" x14ac:dyDescent="0.2">
      <c r="P6006" s="41"/>
      <c r="Q6006" s="41"/>
    </row>
    <row r="6007" spans="16:17" x14ac:dyDescent="0.2">
      <c r="P6007" s="41"/>
      <c r="Q6007" s="41"/>
    </row>
    <row r="6008" spans="16:17" x14ac:dyDescent="0.2">
      <c r="P6008" s="41"/>
      <c r="Q6008" s="41"/>
    </row>
    <row r="6009" spans="16:17" x14ac:dyDescent="0.2">
      <c r="P6009" s="41"/>
      <c r="Q6009" s="41"/>
    </row>
    <row r="6010" spans="16:17" x14ac:dyDescent="0.2">
      <c r="P6010" s="41"/>
      <c r="Q6010" s="41"/>
    </row>
    <row r="6011" spans="16:17" x14ac:dyDescent="0.2">
      <c r="P6011" s="41"/>
      <c r="Q6011" s="41"/>
    </row>
    <row r="6012" spans="16:17" x14ac:dyDescent="0.2">
      <c r="P6012" s="41"/>
      <c r="Q6012" s="41"/>
    </row>
    <row r="6013" spans="16:17" x14ac:dyDescent="0.2">
      <c r="P6013" s="41"/>
      <c r="Q6013" s="41"/>
    </row>
    <row r="6014" spans="16:17" x14ac:dyDescent="0.2">
      <c r="P6014" s="41"/>
      <c r="Q6014" s="41"/>
    </row>
    <row r="6015" spans="16:17" x14ac:dyDescent="0.2">
      <c r="P6015" s="41"/>
      <c r="Q6015" s="41"/>
    </row>
    <row r="6016" spans="16:17" x14ac:dyDescent="0.2">
      <c r="P6016" s="41"/>
      <c r="Q6016" s="41"/>
    </row>
    <row r="6017" spans="16:17" x14ac:dyDescent="0.2">
      <c r="P6017" s="41"/>
      <c r="Q6017" s="41"/>
    </row>
    <row r="6018" spans="16:17" x14ac:dyDescent="0.2">
      <c r="P6018" s="41"/>
      <c r="Q6018" s="41"/>
    </row>
    <row r="6019" spans="16:17" x14ac:dyDescent="0.2">
      <c r="P6019" s="41"/>
      <c r="Q6019" s="41"/>
    </row>
    <row r="6020" spans="16:17" x14ac:dyDescent="0.2">
      <c r="P6020" s="41"/>
      <c r="Q6020" s="41"/>
    </row>
    <row r="6021" spans="16:17" x14ac:dyDescent="0.2">
      <c r="P6021" s="41"/>
      <c r="Q6021" s="41"/>
    </row>
    <row r="6022" spans="16:17" x14ac:dyDescent="0.2">
      <c r="P6022" s="41"/>
      <c r="Q6022" s="41"/>
    </row>
    <row r="6023" spans="16:17" x14ac:dyDescent="0.2">
      <c r="P6023" s="41"/>
      <c r="Q6023" s="41"/>
    </row>
    <row r="6024" spans="16:17" x14ac:dyDescent="0.2">
      <c r="P6024" s="41"/>
      <c r="Q6024" s="41"/>
    </row>
    <row r="6025" spans="16:17" x14ac:dyDescent="0.2">
      <c r="P6025" s="41"/>
      <c r="Q6025" s="41"/>
    </row>
    <row r="6026" spans="16:17" x14ac:dyDescent="0.2">
      <c r="P6026" s="41"/>
      <c r="Q6026" s="41"/>
    </row>
    <row r="6027" spans="16:17" x14ac:dyDescent="0.2">
      <c r="P6027" s="41"/>
      <c r="Q6027" s="41"/>
    </row>
    <row r="6028" spans="16:17" x14ac:dyDescent="0.2">
      <c r="P6028" s="41"/>
      <c r="Q6028" s="41"/>
    </row>
    <row r="6029" spans="16:17" x14ac:dyDescent="0.2">
      <c r="P6029" s="41"/>
      <c r="Q6029" s="41"/>
    </row>
    <row r="6030" spans="16:17" x14ac:dyDescent="0.2">
      <c r="P6030" s="41"/>
      <c r="Q6030" s="41"/>
    </row>
    <row r="6031" spans="16:17" x14ac:dyDescent="0.2">
      <c r="P6031" s="41"/>
      <c r="Q6031" s="41"/>
    </row>
    <row r="6032" spans="16:17" x14ac:dyDescent="0.2">
      <c r="P6032" s="41"/>
      <c r="Q6032" s="41"/>
    </row>
    <row r="6033" spans="16:17" x14ac:dyDescent="0.2">
      <c r="P6033" s="41"/>
      <c r="Q6033" s="41"/>
    </row>
    <row r="6034" spans="16:17" x14ac:dyDescent="0.2">
      <c r="P6034" s="41"/>
      <c r="Q6034" s="41"/>
    </row>
    <row r="6035" spans="16:17" x14ac:dyDescent="0.2">
      <c r="P6035" s="41"/>
      <c r="Q6035" s="41"/>
    </row>
    <row r="6036" spans="16:17" x14ac:dyDescent="0.2">
      <c r="P6036" s="41"/>
      <c r="Q6036" s="41"/>
    </row>
    <row r="6037" spans="16:17" x14ac:dyDescent="0.2">
      <c r="P6037" s="41"/>
      <c r="Q6037" s="41"/>
    </row>
    <row r="6038" spans="16:17" x14ac:dyDescent="0.2">
      <c r="P6038" s="41"/>
      <c r="Q6038" s="41"/>
    </row>
    <row r="6039" spans="16:17" x14ac:dyDescent="0.2">
      <c r="P6039" s="41"/>
      <c r="Q6039" s="41"/>
    </row>
    <row r="6040" spans="16:17" x14ac:dyDescent="0.2">
      <c r="P6040" s="41"/>
      <c r="Q6040" s="41"/>
    </row>
    <row r="6041" spans="16:17" x14ac:dyDescent="0.2">
      <c r="P6041" s="41"/>
      <c r="Q6041" s="41"/>
    </row>
    <row r="6042" spans="16:17" x14ac:dyDescent="0.2">
      <c r="P6042" s="41"/>
      <c r="Q6042" s="41"/>
    </row>
    <row r="6043" spans="16:17" x14ac:dyDescent="0.2">
      <c r="P6043" s="41"/>
      <c r="Q6043" s="41"/>
    </row>
    <row r="6044" spans="16:17" x14ac:dyDescent="0.2">
      <c r="P6044" s="41"/>
      <c r="Q6044" s="41"/>
    </row>
    <row r="6045" spans="16:17" x14ac:dyDescent="0.2">
      <c r="P6045" s="41"/>
      <c r="Q6045" s="41"/>
    </row>
    <row r="6046" spans="16:17" x14ac:dyDescent="0.2">
      <c r="P6046" s="41"/>
      <c r="Q6046" s="41"/>
    </row>
    <row r="6047" spans="16:17" x14ac:dyDescent="0.2">
      <c r="P6047" s="41"/>
      <c r="Q6047" s="41"/>
    </row>
    <row r="6048" spans="16:17" x14ac:dyDescent="0.2">
      <c r="P6048" s="41"/>
      <c r="Q6048" s="41"/>
    </row>
    <row r="6049" spans="16:17" x14ac:dyDescent="0.2">
      <c r="P6049" s="41"/>
      <c r="Q6049" s="41"/>
    </row>
    <row r="6050" spans="16:17" x14ac:dyDescent="0.2">
      <c r="P6050" s="41"/>
      <c r="Q6050" s="41"/>
    </row>
    <row r="6051" spans="16:17" x14ac:dyDescent="0.2">
      <c r="P6051" s="41"/>
      <c r="Q6051" s="41"/>
    </row>
    <row r="6052" spans="16:17" x14ac:dyDescent="0.2">
      <c r="P6052" s="41"/>
      <c r="Q6052" s="41"/>
    </row>
    <row r="6053" spans="16:17" x14ac:dyDescent="0.2">
      <c r="P6053" s="41"/>
      <c r="Q6053" s="41"/>
    </row>
    <row r="6054" spans="16:17" x14ac:dyDescent="0.2">
      <c r="P6054" s="41"/>
      <c r="Q6054" s="41"/>
    </row>
    <row r="6055" spans="16:17" x14ac:dyDescent="0.2">
      <c r="P6055" s="41"/>
      <c r="Q6055" s="41"/>
    </row>
    <row r="6056" spans="16:17" x14ac:dyDescent="0.2">
      <c r="P6056" s="41"/>
      <c r="Q6056" s="41"/>
    </row>
    <row r="6057" spans="16:17" x14ac:dyDescent="0.2">
      <c r="P6057" s="41"/>
      <c r="Q6057" s="41"/>
    </row>
    <row r="6058" spans="16:17" x14ac:dyDescent="0.2">
      <c r="P6058" s="41"/>
      <c r="Q6058" s="41"/>
    </row>
    <row r="6059" spans="16:17" x14ac:dyDescent="0.2">
      <c r="P6059" s="41"/>
      <c r="Q6059" s="41"/>
    </row>
    <row r="6060" spans="16:17" x14ac:dyDescent="0.2">
      <c r="P6060" s="41"/>
      <c r="Q6060" s="41"/>
    </row>
    <row r="6061" spans="16:17" x14ac:dyDescent="0.2">
      <c r="P6061" s="41"/>
      <c r="Q6061" s="41"/>
    </row>
    <row r="6062" spans="16:17" x14ac:dyDescent="0.2">
      <c r="P6062" s="41"/>
      <c r="Q6062" s="41"/>
    </row>
    <row r="6063" spans="16:17" x14ac:dyDescent="0.2">
      <c r="P6063" s="41"/>
      <c r="Q6063" s="41"/>
    </row>
    <row r="6064" spans="16:17" x14ac:dyDescent="0.2">
      <c r="P6064" s="41"/>
      <c r="Q6064" s="41"/>
    </row>
    <row r="6065" spans="16:17" x14ac:dyDescent="0.2">
      <c r="P6065" s="41"/>
      <c r="Q6065" s="41"/>
    </row>
    <row r="6066" spans="16:17" x14ac:dyDescent="0.2">
      <c r="P6066" s="41"/>
      <c r="Q6066" s="41"/>
    </row>
    <row r="6067" spans="16:17" x14ac:dyDescent="0.2">
      <c r="P6067" s="41"/>
      <c r="Q6067" s="41"/>
    </row>
    <row r="6068" spans="16:17" x14ac:dyDescent="0.2">
      <c r="P6068" s="41"/>
      <c r="Q6068" s="41"/>
    </row>
    <row r="6069" spans="16:17" x14ac:dyDescent="0.2">
      <c r="P6069" s="41"/>
      <c r="Q6069" s="41"/>
    </row>
    <row r="6070" spans="16:17" x14ac:dyDescent="0.2">
      <c r="P6070" s="41"/>
      <c r="Q6070" s="41"/>
    </row>
    <row r="6071" spans="16:17" x14ac:dyDescent="0.2">
      <c r="P6071" s="41"/>
      <c r="Q6071" s="41"/>
    </row>
    <row r="6072" spans="16:17" x14ac:dyDescent="0.2">
      <c r="P6072" s="41"/>
      <c r="Q6072" s="41"/>
    </row>
    <row r="6073" spans="16:17" x14ac:dyDescent="0.2">
      <c r="P6073" s="41"/>
      <c r="Q6073" s="41"/>
    </row>
    <row r="6074" spans="16:17" x14ac:dyDescent="0.2">
      <c r="P6074" s="41"/>
      <c r="Q6074" s="41"/>
    </row>
    <row r="6075" spans="16:17" x14ac:dyDescent="0.2">
      <c r="P6075" s="41"/>
      <c r="Q6075" s="41"/>
    </row>
    <row r="6076" spans="16:17" x14ac:dyDescent="0.2">
      <c r="P6076" s="41"/>
      <c r="Q6076" s="41"/>
    </row>
    <row r="6077" spans="16:17" x14ac:dyDescent="0.2">
      <c r="P6077" s="41"/>
      <c r="Q6077" s="41"/>
    </row>
    <row r="6078" spans="16:17" x14ac:dyDescent="0.2">
      <c r="P6078" s="41"/>
      <c r="Q6078" s="41"/>
    </row>
    <row r="6079" spans="16:17" x14ac:dyDescent="0.2">
      <c r="P6079" s="41"/>
      <c r="Q6079" s="41"/>
    </row>
    <row r="6080" spans="16:17" x14ac:dyDescent="0.2">
      <c r="P6080" s="41"/>
      <c r="Q6080" s="41"/>
    </row>
    <row r="6081" spans="16:17" x14ac:dyDescent="0.2">
      <c r="P6081" s="41"/>
      <c r="Q6081" s="41"/>
    </row>
    <row r="6082" spans="16:17" x14ac:dyDescent="0.2">
      <c r="P6082" s="41"/>
      <c r="Q6082" s="41"/>
    </row>
    <row r="6083" spans="16:17" x14ac:dyDescent="0.2">
      <c r="P6083" s="41"/>
      <c r="Q6083" s="41"/>
    </row>
    <row r="6084" spans="16:17" x14ac:dyDescent="0.2">
      <c r="P6084" s="41"/>
      <c r="Q6084" s="41"/>
    </row>
    <row r="6085" spans="16:17" x14ac:dyDescent="0.2">
      <c r="P6085" s="41"/>
      <c r="Q6085" s="41"/>
    </row>
    <row r="6086" spans="16:17" x14ac:dyDescent="0.2">
      <c r="P6086" s="41"/>
      <c r="Q6086" s="41"/>
    </row>
    <row r="6087" spans="16:17" x14ac:dyDescent="0.2">
      <c r="P6087" s="41"/>
      <c r="Q6087" s="41"/>
    </row>
    <row r="6088" spans="16:17" x14ac:dyDescent="0.2">
      <c r="P6088" s="41"/>
      <c r="Q6088" s="41"/>
    </row>
    <row r="6089" spans="16:17" x14ac:dyDescent="0.2">
      <c r="P6089" s="41"/>
      <c r="Q6089" s="41"/>
    </row>
    <row r="6090" spans="16:17" x14ac:dyDescent="0.2">
      <c r="P6090" s="41"/>
      <c r="Q6090" s="41"/>
    </row>
    <row r="6091" spans="16:17" x14ac:dyDescent="0.2">
      <c r="P6091" s="41"/>
      <c r="Q6091" s="41"/>
    </row>
    <row r="6092" spans="16:17" x14ac:dyDescent="0.2">
      <c r="P6092" s="41"/>
      <c r="Q6092" s="41"/>
    </row>
    <row r="6093" spans="16:17" x14ac:dyDescent="0.2">
      <c r="P6093" s="41"/>
      <c r="Q6093" s="41"/>
    </row>
    <row r="6094" spans="16:17" x14ac:dyDescent="0.2">
      <c r="P6094" s="41"/>
      <c r="Q6094" s="41"/>
    </row>
    <row r="6095" spans="16:17" x14ac:dyDescent="0.2">
      <c r="P6095" s="41"/>
      <c r="Q6095" s="41"/>
    </row>
    <row r="6096" spans="16:17" x14ac:dyDescent="0.2">
      <c r="P6096" s="41"/>
      <c r="Q6096" s="41"/>
    </row>
    <row r="6097" spans="16:17" x14ac:dyDescent="0.2">
      <c r="P6097" s="41"/>
      <c r="Q6097" s="41"/>
    </row>
    <row r="6098" spans="16:17" x14ac:dyDescent="0.2">
      <c r="P6098" s="41"/>
      <c r="Q6098" s="41"/>
    </row>
    <row r="6099" spans="16:17" x14ac:dyDescent="0.2">
      <c r="P6099" s="41"/>
      <c r="Q6099" s="41"/>
    </row>
    <row r="6100" spans="16:17" x14ac:dyDescent="0.2">
      <c r="P6100" s="41"/>
      <c r="Q6100" s="41"/>
    </row>
    <row r="6101" spans="16:17" x14ac:dyDescent="0.2">
      <c r="P6101" s="41"/>
      <c r="Q6101" s="41"/>
    </row>
    <row r="6102" spans="16:17" x14ac:dyDescent="0.2">
      <c r="P6102" s="41"/>
      <c r="Q6102" s="41"/>
    </row>
    <row r="6103" spans="16:17" x14ac:dyDescent="0.2">
      <c r="P6103" s="41"/>
      <c r="Q6103" s="41"/>
    </row>
    <row r="6104" spans="16:17" x14ac:dyDescent="0.2">
      <c r="P6104" s="41"/>
      <c r="Q6104" s="41"/>
    </row>
    <row r="6105" spans="16:17" x14ac:dyDescent="0.2">
      <c r="P6105" s="41"/>
      <c r="Q6105" s="41"/>
    </row>
    <row r="6106" spans="16:17" x14ac:dyDescent="0.2">
      <c r="P6106" s="41"/>
      <c r="Q6106" s="41"/>
    </row>
    <row r="6107" spans="16:17" x14ac:dyDescent="0.2">
      <c r="P6107" s="41"/>
      <c r="Q6107" s="41"/>
    </row>
    <row r="6108" spans="16:17" x14ac:dyDescent="0.2">
      <c r="P6108" s="41"/>
      <c r="Q6108" s="41"/>
    </row>
    <row r="6109" spans="16:17" x14ac:dyDescent="0.2">
      <c r="P6109" s="41"/>
      <c r="Q6109" s="41"/>
    </row>
    <row r="6110" spans="16:17" x14ac:dyDescent="0.2">
      <c r="P6110" s="41"/>
      <c r="Q6110" s="41"/>
    </row>
    <row r="6111" spans="16:17" x14ac:dyDescent="0.2">
      <c r="P6111" s="41"/>
      <c r="Q6111" s="41"/>
    </row>
    <row r="6112" spans="16:17" x14ac:dyDescent="0.2">
      <c r="P6112" s="41"/>
      <c r="Q6112" s="41"/>
    </row>
    <row r="6113" spans="16:17" x14ac:dyDescent="0.2">
      <c r="P6113" s="41"/>
      <c r="Q6113" s="41"/>
    </row>
    <row r="6114" spans="16:17" x14ac:dyDescent="0.2">
      <c r="P6114" s="41"/>
      <c r="Q6114" s="41"/>
    </row>
    <row r="6115" spans="16:17" x14ac:dyDescent="0.2">
      <c r="P6115" s="41"/>
      <c r="Q6115" s="41"/>
    </row>
    <row r="6116" spans="16:17" x14ac:dyDescent="0.2">
      <c r="P6116" s="41"/>
      <c r="Q6116" s="41"/>
    </row>
    <row r="6117" spans="16:17" x14ac:dyDescent="0.2">
      <c r="P6117" s="41"/>
      <c r="Q6117" s="41"/>
    </row>
    <row r="6118" spans="16:17" x14ac:dyDescent="0.2">
      <c r="P6118" s="41"/>
      <c r="Q6118" s="41"/>
    </row>
    <row r="6119" spans="16:17" x14ac:dyDescent="0.2">
      <c r="P6119" s="41"/>
      <c r="Q6119" s="41"/>
    </row>
    <row r="6120" spans="16:17" x14ac:dyDescent="0.2">
      <c r="P6120" s="41"/>
      <c r="Q6120" s="41"/>
    </row>
    <row r="6121" spans="16:17" x14ac:dyDescent="0.2">
      <c r="P6121" s="41"/>
      <c r="Q6121" s="41"/>
    </row>
    <row r="6122" spans="16:17" x14ac:dyDescent="0.2">
      <c r="P6122" s="41"/>
      <c r="Q6122" s="41"/>
    </row>
    <row r="6123" spans="16:17" x14ac:dyDescent="0.2">
      <c r="P6123" s="41"/>
      <c r="Q6123" s="41"/>
    </row>
    <row r="6124" spans="16:17" x14ac:dyDescent="0.2">
      <c r="P6124" s="41"/>
      <c r="Q6124" s="41"/>
    </row>
    <row r="6125" spans="16:17" x14ac:dyDescent="0.2">
      <c r="P6125" s="41"/>
      <c r="Q6125" s="41"/>
    </row>
    <row r="6126" spans="16:17" x14ac:dyDescent="0.2">
      <c r="P6126" s="41"/>
      <c r="Q6126" s="41"/>
    </row>
    <row r="6127" spans="16:17" x14ac:dyDescent="0.2">
      <c r="P6127" s="41"/>
      <c r="Q6127" s="41"/>
    </row>
    <row r="6128" spans="16:17" x14ac:dyDescent="0.2">
      <c r="P6128" s="41"/>
      <c r="Q6128" s="41"/>
    </row>
    <row r="6129" spans="16:17" x14ac:dyDescent="0.2">
      <c r="P6129" s="41"/>
      <c r="Q6129" s="41"/>
    </row>
    <row r="6130" spans="16:17" x14ac:dyDescent="0.2">
      <c r="P6130" s="41"/>
      <c r="Q6130" s="41"/>
    </row>
    <row r="6131" spans="16:17" x14ac:dyDescent="0.2">
      <c r="P6131" s="41"/>
      <c r="Q6131" s="41"/>
    </row>
    <row r="6132" spans="16:17" x14ac:dyDescent="0.2">
      <c r="P6132" s="41"/>
      <c r="Q6132" s="41"/>
    </row>
    <row r="6133" spans="16:17" x14ac:dyDescent="0.2">
      <c r="P6133" s="41"/>
      <c r="Q6133" s="41"/>
    </row>
    <row r="6134" spans="16:17" x14ac:dyDescent="0.2">
      <c r="P6134" s="41"/>
      <c r="Q6134" s="41"/>
    </row>
    <row r="6135" spans="16:17" x14ac:dyDescent="0.2">
      <c r="P6135" s="41"/>
      <c r="Q6135" s="41"/>
    </row>
    <row r="6136" spans="16:17" x14ac:dyDescent="0.2">
      <c r="P6136" s="41"/>
      <c r="Q6136" s="41"/>
    </row>
    <row r="6137" spans="16:17" x14ac:dyDescent="0.2">
      <c r="P6137" s="41"/>
      <c r="Q6137" s="41"/>
    </row>
    <row r="6138" spans="16:17" x14ac:dyDescent="0.2">
      <c r="P6138" s="41"/>
      <c r="Q6138" s="41"/>
    </row>
    <row r="6139" spans="16:17" x14ac:dyDescent="0.2">
      <c r="P6139" s="41"/>
      <c r="Q6139" s="41"/>
    </row>
    <row r="6140" spans="16:17" x14ac:dyDescent="0.2">
      <c r="P6140" s="41"/>
      <c r="Q6140" s="41"/>
    </row>
    <row r="6141" spans="16:17" x14ac:dyDescent="0.2">
      <c r="P6141" s="41"/>
      <c r="Q6141" s="41"/>
    </row>
    <row r="6142" spans="16:17" x14ac:dyDescent="0.2">
      <c r="P6142" s="41"/>
      <c r="Q6142" s="41"/>
    </row>
    <row r="6143" spans="16:17" x14ac:dyDescent="0.2">
      <c r="P6143" s="41"/>
      <c r="Q6143" s="41"/>
    </row>
    <row r="6144" spans="16:17" x14ac:dyDescent="0.2">
      <c r="P6144" s="41"/>
      <c r="Q6144" s="41"/>
    </row>
    <row r="6145" spans="16:17" x14ac:dyDescent="0.2">
      <c r="P6145" s="41"/>
      <c r="Q6145" s="41"/>
    </row>
    <row r="6146" spans="16:17" x14ac:dyDescent="0.2">
      <c r="P6146" s="41"/>
      <c r="Q6146" s="41"/>
    </row>
    <row r="6147" spans="16:17" x14ac:dyDescent="0.2">
      <c r="P6147" s="41"/>
      <c r="Q6147" s="41"/>
    </row>
    <row r="6148" spans="16:17" x14ac:dyDescent="0.2">
      <c r="P6148" s="41"/>
      <c r="Q6148" s="41"/>
    </row>
    <row r="6149" spans="16:17" x14ac:dyDescent="0.2">
      <c r="P6149" s="41"/>
      <c r="Q6149" s="41"/>
    </row>
    <row r="6150" spans="16:17" x14ac:dyDescent="0.2">
      <c r="P6150" s="41"/>
      <c r="Q6150" s="41"/>
    </row>
    <row r="6151" spans="16:17" x14ac:dyDescent="0.2">
      <c r="P6151" s="41"/>
      <c r="Q6151" s="41"/>
    </row>
    <row r="6152" spans="16:17" x14ac:dyDescent="0.2">
      <c r="P6152" s="41"/>
      <c r="Q6152" s="41"/>
    </row>
    <row r="6153" spans="16:17" x14ac:dyDescent="0.2">
      <c r="P6153" s="41"/>
      <c r="Q6153" s="41"/>
    </row>
    <row r="6154" spans="16:17" x14ac:dyDescent="0.2">
      <c r="P6154" s="41"/>
      <c r="Q6154" s="41"/>
    </row>
    <row r="6155" spans="16:17" x14ac:dyDescent="0.2">
      <c r="P6155" s="41"/>
      <c r="Q6155" s="41"/>
    </row>
    <row r="6156" spans="16:17" x14ac:dyDescent="0.2">
      <c r="P6156" s="41"/>
      <c r="Q6156" s="41"/>
    </row>
    <row r="6157" spans="16:17" x14ac:dyDescent="0.2">
      <c r="P6157" s="41"/>
      <c r="Q6157" s="41"/>
    </row>
    <row r="6158" spans="16:17" x14ac:dyDescent="0.2">
      <c r="P6158" s="41"/>
      <c r="Q6158" s="41"/>
    </row>
    <row r="6159" spans="16:17" x14ac:dyDescent="0.2">
      <c r="P6159" s="41"/>
      <c r="Q6159" s="41"/>
    </row>
    <row r="6160" spans="16:17" x14ac:dyDescent="0.2">
      <c r="P6160" s="41"/>
      <c r="Q6160" s="41"/>
    </row>
    <row r="6161" spans="16:17" x14ac:dyDescent="0.2">
      <c r="P6161" s="41"/>
      <c r="Q6161" s="41"/>
    </row>
    <row r="6162" spans="16:17" x14ac:dyDescent="0.2">
      <c r="P6162" s="41"/>
      <c r="Q6162" s="41"/>
    </row>
    <row r="6163" spans="16:17" x14ac:dyDescent="0.2">
      <c r="P6163" s="41"/>
      <c r="Q6163" s="41"/>
    </row>
    <row r="6164" spans="16:17" x14ac:dyDescent="0.2">
      <c r="P6164" s="41"/>
      <c r="Q6164" s="41"/>
    </row>
    <row r="6165" spans="16:17" x14ac:dyDescent="0.2">
      <c r="P6165" s="41"/>
      <c r="Q6165" s="41"/>
    </row>
    <row r="6166" spans="16:17" x14ac:dyDescent="0.2">
      <c r="P6166" s="41"/>
      <c r="Q6166" s="41"/>
    </row>
    <row r="6167" spans="16:17" x14ac:dyDescent="0.2">
      <c r="P6167" s="41"/>
      <c r="Q6167" s="41"/>
    </row>
    <row r="6168" spans="16:17" x14ac:dyDescent="0.2">
      <c r="P6168" s="41"/>
      <c r="Q6168" s="41"/>
    </row>
    <row r="6169" spans="16:17" x14ac:dyDescent="0.2">
      <c r="P6169" s="41"/>
      <c r="Q6169" s="41"/>
    </row>
    <row r="6170" spans="16:17" x14ac:dyDescent="0.2">
      <c r="P6170" s="41"/>
      <c r="Q6170" s="41"/>
    </row>
    <row r="6171" spans="16:17" x14ac:dyDescent="0.2">
      <c r="P6171" s="41"/>
      <c r="Q6171" s="41"/>
    </row>
    <row r="6172" spans="16:17" x14ac:dyDescent="0.2">
      <c r="P6172" s="41"/>
      <c r="Q6172" s="41"/>
    </row>
    <row r="6173" spans="16:17" x14ac:dyDescent="0.2">
      <c r="P6173" s="41"/>
      <c r="Q6173" s="41"/>
    </row>
    <row r="6174" spans="16:17" x14ac:dyDescent="0.2">
      <c r="P6174" s="41"/>
      <c r="Q6174" s="41"/>
    </row>
    <row r="6175" spans="16:17" x14ac:dyDescent="0.2">
      <c r="P6175" s="41"/>
      <c r="Q6175" s="41"/>
    </row>
    <row r="6176" spans="16:17" x14ac:dyDescent="0.2">
      <c r="P6176" s="41"/>
      <c r="Q6176" s="41"/>
    </row>
    <row r="6177" spans="16:17" x14ac:dyDescent="0.2">
      <c r="P6177" s="41"/>
      <c r="Q6177" s="41"/>
    </row>
    <row r="6178" spans="16:17" x14ac:dyDescent="0.2">
      <c r="P6178" s="41"/>
      <c r="Q6178" s="41"/>
    </row>
    <row r="6179" spans="16:17" x14ac:dyDescent="0.2">
      <c r="P6179" s="41"/>
      <c r="Q6179" s="41"/>
    </row>
    <row r="6180" spans="16:17" x14ac:dyDescent="0.2">
      <c r="P6180" s="41"/>
      <c r="Q6180" s="41"/>
    </row>
    <row r="6181" spans="16:17" x14ac:dyDescent="0.2">
      <c r="P6181" s="41"/>
      <c r="Q6181" s="41"/>
    </row>
    <row r="6182" spans="16:17" x14ac:dyDescent="0.2">
      <c r="P6182" s="41"/>
      <c r="Q6182" s="41"/>
    </row>
    <row r="6183" spans="16:17" x14ac:dyDescent="0.2">
      <c r="P6183" s="41"/>
      <c r="Q6183" s="41"/>
    </row>
    <row r="6184" spans="16:17" x14ac:dyDescent="0.2">
      <c r="P6184" s="41"/>
      <c r="Q6184" s="41"/>
    </row>
    <row r="6185" spans="16:17" x14ac:dyDescent="0.2">
      <c r="P6185" s="41"/>
      <c r="Q6185" s="41"/>
    </row>
    <row r="6186" spans="16:17" x14ac:dyDescent="0.2">
      <c r="P6186" s="41"/>
      <c r="Q6186" s="41"/>
    </row>
    <row r="6187" spans="16:17" x14ac:dyDescent="0.2">
      <c r="P6187" s="41"/>
      <c r="Q6187" s="41"/>
    </row>
    <row r="6188" spans="16:17" x14ac:dyDescent="0.2">
      <c r="P6188" s="41"/>
      <c r="Q6188" s="41"/>
    </row>
    <row r="6189" spans="16:17" x14ac:dyDescent="0.2">
      <c r="P6189" s="41"/>
      <c r="Q6189" s="41"/>
    </row>
    <row r="6190" spans="16:17" x14ac:dyDescent="0.2">
      <c r="P6190" s="41"/>
      <c r="Q6190" s="41"/>
    </row>
    <row r="6191" spans="16:17" x14ac:dyDescent="0.2">
      <c r="P6191" s="41"/>
      <c r="Q6191" s="41"/>
    </row>
    <row r="6192" spans="16:17" x14ac:dyDescent="0.2">
      <c r="P6192" s="41"/>
      <c r="Q6192" s="41"/>
    </row>
    <row r="6193" spans="16:17" x14ac:dyDescent="0.2">
      <c r="P6193" s="41"/>
      <c r="Q6193" s="41"/>
    </row>
    <row r="6194" spans="16:17" x14ac:dyDescent="0.2">
      <c r="P6194" s="41"/>
      <c r="Q6194" s="41"/>
    </row>
    <row r="6195" spans="16:17" x14ac:dyDescent="0.2">
      <c r="P6195" s="41"/>
      <c r="Q6195" s="41"/>
    </row>
    <row r="6196" spans="16:17" x14ac:dyDescent="0.2">
      <c r="P6196" s="41"/>
      <c r="Q6196" s="41"/>
    </row>
    <row r="6197" spans="16:17" x14ac:dyDescent="0.2">
      <c r="P6197" s="41"/>
      <c r="Q6197" s="41"/>
    </row>
    <row r="6198" spans="16:17" x14ac:dyDescent="0.2">
      <c r="P6198" s="41"/>
      <c r="Q6198" s="41"/>
    </row>
    <row r="6199" spans="16:17" x14ac:dyDescent="0.2">
      <c r="P6199" s="41"/>
      <c r="Q6199" s="41"/>
    </row>
    <row r="6200" spans="16:17" x14ac:dyDescent="0.2">
      <c r="P6200" s="41"/>
      <c r="Q6200" s="41"/>
    </row>
    <row r="6201" spans="16:17" x14ac:dyDescent="0.2">
      <c r="P6201" s="41"/>
      <c r="Q6201" s="41"/>
    </row>
    <row r="6202" spans="16:17" x14ac:dyDescent="0.2">
      <c r="P6202" s="41"/>
      <c r="Q6202" s="41"/>
    </row>
    <row r="6203" spans="16:17" x14ac:dyDescent="0.2">
      <c r="P6203" s="41"/>
      <c r="Q6203" s="41"/>
    </row>
    <row r="6204" spans="16:17" x14ac:dyDescent="0.2">
      <c r="P6204" s="41"/>
      <c r="Q6204" s="41"/>
    </row>
    <row r="6205" spans="16:17" x14ac:dyDescent="0.2">
      <c r="P6205" s="41"/>
      <c r="Q6205" s="41"/>
    </row>
    <row r="6206" spans="16:17" x14ac:dyDescent="0.2">
      <c r="P6206" s="41"/>
      <c r="Q6206" s="41"/>
    </row>
    <row r="6207" spans="16:17" x14ac:dyDescent="0.2">
      <c r="P6207" s="41"/>
      <c r="Q6207" s="41"/>
    </row>
    <row r="6208" spans="16:17" x14ac:dyDescent="0.2">
      <c r="P6208" s="41"/>
      <c r="Q6208" s="41"/>
    </row>
    <row r="6209" spans="16:17" x14ac:dyDescent="0.2">
      <c r="P6209" s="41"/>
      <c r="Q6209" s="41"/>
    </row>
    <row r="6210" spans="16:17" x14ac:dyDescent="0.2">
      <c r="P6210" s="41"/>
      <c r="Q6210" s="41"/>
    </row>
    <row r="6211" spans="16:17" x14ac:dyDescent="0.2">
      <c r="P6211" s="41"/>
      <c r="Q6211" s="41"/>
    </row>
    <row r="6212" spans="16:17" x14ac:dyDescent="0.2">
      <c r="P6212" s="41"/>
      <c r="Q6212" s="41"/>
    </row>
    <row r="6213" spans="16:17" x14ac:dyDescent="0.2">
      <c r="P6213" s="41"/>
      <c r="Q6213" s="41"/>
    </row>
    <row r="6214" spans="16:17" x14ac:dyDescent="0.2">
      <c r="P6214" s="41"/>
      <c r="Q6214" s="41"/>
    </row>
    <row r="6215" spans="16:17" x14ac:dyDescent="0.2">
      <c r="P6215" s="41"/>
      <c r="Q6215" s="41"/>
    </row>
    <row r="6216" spans="16:17" x14ac:dyDescent="0.2">
      <c r="P6216" s="41"/>
      <c r="Q6216" s="41"/>
    </row>
    <row r="6217" spans="16:17" x14ac:dyDescent="0.2">
      <c r="P6217" s="41"/>
      <c r="Q6217" s="41"/>
    </row>
    <row r="6218" spans="16:17" x14ac:dyDescent="0.2">
      <c r="P6218" s="41"/>
      <c r="Q6218" s="41"/>
    </row>
    <row r="6219" spans="16:17" x14ac:dyDescent="0.2">
      <c r="P6219" s="41"/>
      <c r="Q6219" s="41"/>
    </row>
    <row r="6220" spans="16:17" x14ac:dyDescent="0.2">
      <c r="P6220" s="41"/>
      <c r="Q6220" s="41"/>
    </row>
    <row r="6221" spans="16:17" x14ac:dyDescent="0.2">
      <c r="P6221" s="41"/>
      <c r="Q6221" s="41"/>
    </row>
    <row r="6222" spans="16:17" x14ac:dyDescent="0.2">
      <c r="P6222" s="41"/>
      <c r="Q6222" s="41"/>
    </row>
    <row r="6223" spans="16:17" x14ac:dyDescent="0.2">
      <c r="P6223" s="41"/>
      <c r="Q6223" s="41"/>
    </row>
    <row r="6224" spans="16:17" x14ac:dyDescent="0.2">
      <c r="P6224" s="41"/>
      <c r="Q6224" s="41"/>
    </row>
    <row r="6225" spans="16:17" x14ac:dyDescent="0.2">
      <c r="P6225" s="41"/>
      <c r="Q6225" s="41"/>
    </row>
    <row r="6226" spans="16:17" x14ac:dyDescent="0.2">
      <c r="P6226" s="41"/>
      <c r="Q6226" s="41"/>
    </row>
    <row r="6227" spans="16:17" x14ac:dyDescent="0.2">
      <c r="P6227" s="41"/>
      <c r="Q6227" s="41"/>
    </row>
    <row r="6228" spans="16:17" x14ac:dyDescent="0.2">
      <c r="P6228" s="41"/>
      <c r="Q6228" s="41"/>
    </row>
    <row r="6229" spans="16:17" x14ac:dyDescent="0.2">
      <c r="P6229" s="41"/>
      <c r="Q6229" s="41"/>
    </row>
    <row r="6230" spans="16:17" x14ac:dyDescent="0.2">
      <c r="P6230" s="41"/>
      <c r="Q6230" s="41"/>
    </row>
    <row r="6231" spans="16:17" x14ac:dyDescent="0.2">
      <c r="P6231" s="41"/>
      <c r="Q6231" s="41"/>
    </row>
    <row r="6232" spans="16:17" x14ac:dyDescent="0.2">
      <c r="P6232" s="41"/>
      <c r="Q6232" s="41"/>
    </row>
    <row r="6233" spans="16:17" x14ac:dyDescent="0.2">
      <c r="P6233" s="41"/>
      <c r="Q6233" s="41"/>
    </row>
    <row r="6234" spans="16:17" x14ac:dyDescent="0.2">
      <c r="P6234" s="41"/>
      <c r="Q6234" s="41"/>
    </row>
    <row r="6235" spans="16:17" x14ac:dyDescent="0.2">
      <c r="P6235" s="41"/>
      <c r="Q6235" s="41"/>
    </row>
    <row r="6236" spans="16:17" x14ac:dyDescent="0.2">
      <c r="P6236" s="41"/>
      <c r="Q6236" s="41"/>
    </row>
    <row r="6237" spans="16:17" x14ac:dyDescent="0.2">
      <c r="P6237" s="41"/>
      <c r="Q6237" s="41"/>
    </row>
    <row r="6238" spans="16:17" x14ac:dyDescent="0.2">
      <c r="P6238" s="41"/>
      <c r="Q6238" s="41"/>
    </row>
    <row r="6239" spans="16:17" x14ac:dyDescent="0.2">
      <c r="P6239" s="41"/>
      <c r="Q6239" s="41"/>
    </row>
    <row r="6240" spans="16:17" x14ac:dyDescent="0.2">
      <c r="P6240" s="41"/>
      <c r="Q6240" s="41"/>
    </row>
    <row r="6241" spans="16:17" x14ac:dyDescent="0.2">
      <c r="P6241" s="41"/>
      <c r="Q6241" s="41"/>
    </row>
    <row r="6242" spans="16:17" x14ac:dyDescent="0.2">
      <c r="P6242" s="41"/>
      <c r="Q6242" s="41"/>
    </row>
    <row r="6243" spans="16:17" x14ac:dyDescent="0.2">
      <c r="P6243" s="41"/>
      <c r="Q6243" s="41"/>
    </row>
    <row r="6244" spans="16:17" x14ac:dyDescent="0.2">
      <c r="P6244" s="41"/>
      <c r="Q6244" s="41"/>
    </row>
    <row r="6245" spans="16:17" x14ac:dyDescent="0.2">
      <c r="P6245" s="41"/>
      <c r="Q6245" s="41"/>
    </row>
    <row r="6246" spans="16:17" x14ac:dyDescent="0.2">
      <c r="P6246" s="41"/>
      <c r="Q6246" s="41"/>
    </row>
    <row r="6247" spans="16:17" x14ac:dyDescent="0.2">
      <c r="P6247" s="41"/>
      <c r="Q6247" s="41"/>
    </row>
    <row r="6248" spans="16:17" x14ac:dyDescent="0.2">
      <c r="P6248" s="41"/>
      <c r="Q6248" s="41"/>
    </row>
    <row r="6249" spans="16:17" x14ac:dyDescent="0.2">
      <c r="P6249" s="41"/>
      <c r="Q6249" s="41"/>
    </row>
    <row r="6250" spans="16:17" x14ac:dyDescent="0.2">
      <c r="P6250" s="41"/>
      <c r="Q6250" s="41"/>
    </row>
    <row r="6251" spans="16:17" x14ac:dyDescent="0.2">
      <c r="P6251" s="41"/>
      <c r="Q6251" s="41"/>
    </row>
    <row r="6252" spans="16:17" x14ac:dyDescent="0.2">
      <c r="P6252" s="41"/>
      <c r="Q6252" s="41"/>
    </row>
    <row r="6253" spans="16:17" x14ac:dyDescent="0.2">
      <c r="P6253" s="41"/>
      <c r="Q6253" s="41"/>
    </row>
    <row r="6254" spans="16:17" x14ac:dyDescent="0.2">
      <c r="P6254" s="41"/>
      <c r="Q6254" s="41"/>
    </row>
    <row r="6255" spans="16:17" x14ac:dyDescent="0.2">
      <c r="P6255" s="41"/>
      <c r="Q6255" s="41"/>
    </row>
    <row r="6256" spans="16:17" x14ac:dyDescent="0.2">
      <c r="P6256" s="41"/>
      <c r="Q6256" s="41"/>
    </row>
    <row r="6257" spans="16:17" x14ac:dyDescent="0.2">
      <c r="P6257" s="41"/>
      <c r="Q6257" s="41"/>
    </row>
    <row r="6258" spans="16:17" x14ac:dyDescent="0.2">
      <c r="P6258" s="41"/>
      <c r="Q6258" s="41"/>
    </row>
    <row r="6259" spans="16:17" x14ac:dyDescent="0.2">
      <c r="P6259" s="41"/>
      <c r="Q6259" s="41"/>
    </row>
    <row r="6260" spans="16:17" x14ac:dyDescent="0.2">
      <c r="P6260" s="41"/>
      <c r="Q6260" s="41"/>
    </row>
    <row r="6261" spans="16:17" x14ac:dyDescent="0.2">
      <c r="P6261" s="41"/>
      <c r="Q6261" s="41"/>
    </row>
    <row r="6262" spans="16:17" x14ac:dyDescent="0.2">
      <c r="P6262" s="41"/>
      <c r="Q6262" s="41"/>
    </row>
    <row r="6263" spans="16:17" x14ac:dyDescent="0.2">
      <c r="P6263" s="41"/>
      <c r="Q6263" s="41"/>
    </row>
    <row r="6264" spans="16:17" x14ac:dyDescent="0.2">
      <c r="P6264" s="41"/>
      <c r="Q6264" s="41"/>
    </row>
    <row r="6265" spans="16:17" x14ac:dyDescent="0.2">
      <c r="P6265" s="41"/>
      <c r="Q6265" s="41"/>
    </row>
    <row r="6266" spans="16:17" x14ac:dyDescent="0.2">
      <c r="P6266" s="41"/>
      <c r="Q6266" s="41"/>
    </row>
    <row r="6267" spans="16:17" x14ac:dyDescent="0.2">
      <c r="P6267" s="41"/>
      <c r="Q6267" s="41"/>
    </row>
    <row r="6268" spans="16:17" x14ac:dyDescent="0.2">
      <c r="P6268" s="41"/>
      <c r="Q6268" s="41"/>
    </row>
    <row r="6269" spans="16:17" x14ac:dyDescent="0.2">
      <c r="P6269" s="41"/>
      <c r="Q6269" s="41"/>
    </row>
    <row r="6270" spans="16:17" x14ac:dyDescent="0.2">
      <c r="P6270" s="41"/>
      <c r="Q6270" s="41"/>
    </row>
    <row r="6271" spans="16:17" x14ac:dyDescent="0.2">
      <c r="P6271" s="41"/>
      <c r="Q6271" s="41"/>
    </row>
    <row r="6272" spans="16:17" x14ac:dyDescent="0.2">
      <c r="P6272" s="41"/>
      <c r="Q6272" s="41"/>
    </row>
    <row r="6273" spans="16:17" x14ac:dyDescent="0.2">
      <c r="P6273" s="41"/>
      <c r="Q6273" s="41"/>
    </row>
    <row r="6274" spans="16:17" x14ac:dyDescent="0.2">
      <c r="P6274" s="41"/>
      <c r="Q6274" s="41"/>
    </row>
    <row r="6275" spans="16:17" x14ac:dyDescent="0.2">
      <c r="P6275" s="41"/>
      <c r="Q6275" s="41"/>
    </row>
    <row r="6276" spans="16:17" x14ac:dyDescent="0.2">
      <c r="P6276" s="41"/>
      <c r="Q6276" s="41"/>
    </row>
    <row r="6277" spans="16:17" x14ac:dyDescent="0.2">
      <c r="P6277" s="41"/>
      <c r="Q6277" s="41"/>
    </row>
    <row r="6278" spans="16:17" x14ac:dyDescent="0.2">
      <c r="P6278" s="41"/>
      <c r="Q6278" s="41"/>
    </row>
    <row r="6279" spans="16:17" x14ac:dyDescent="0.2">
      <c r="P6279" s="41"/>
      <c r="Q6279" s="41"/>
    </row>
    <row r="6280" spans="16:17" x14ac:dyDescent="0.2">
      <c r="P6280" s="41"/>
      <c r="Q6280" s="41"/>
    </row>
    <row r="6281" spans="16:17" x14ac:dyDescent="0.2">
      <c r="P6281" s="41"/>
      <c r="Q6281" s="41"/>
    </row>
    <row r="6282" spans="16:17" x14ac:dyDescent="0.2">
      <c r="P6282" s="41"/>
      <c r="Q6282" s="41"/>
    </row>
    <row r="6283" spans="16:17" x14ac:dyDescent="0.2">
      <c r="P6283" s="41"/>
      <c r="Q6283" s="41"/>
    </row>
    <row r="6284" spans="16:17" x14ac:dyDescent="0.2">
      <c r="P6284" s="41"/>
      <c r="Q6284" s="41"/>
    </row>
    <row r="6285" spans="16:17" x14ac:dyDescent="0.2">
      <c r="P6285" s="41"/>
      <c r="Q6285" s="41"/>
    </row>
    <row r="6286" spans="16:17" x14ac:dyDescent="0.2">
      <c r="P6286" s="41"/>
      <c r="Q6286" s="41"/>
    </row>
    <row r="6287" spans="16:17" x14ac:dyDescent="0.2">
      <c r="P6287" s="41"/>
      <c r="Q6287" s="41"/>
    </row>
    <row r="6288" spans="16:17" x14ac:dyDescent="0.2">
      <c r="P6288" s="41"/>
      <c r="Q6288" s="41"/>
    </row>
    <row r="6289" spans="16:17" x14ac:dyDescent="0.2">
      <c r="P6289" s="41"/>
      <c r="Q6289" s="41"/>
    </row>
    <row r="6290" spans="16:17" x14ac:dyDescent="0.2">
      <c r="P6290" s="41"/>
      <c r="Q6290" s="41"/>
    </row>
    <row r="6291" spans="16:17" x14ac:dyDescent="0.2">
      <c r="P6291" s="41"/>
      <c r="Q6291" s="41"/>
    </row>
    <row r="6292" spans="16:17" x14ac:dyDescent="0.2">
      <c r="P6292" s="41"/>
      <c r="Q6292" s="41"/>
    </row>
    <row r="6293" spans="16:17" x14ac:dyDescent="0.2">
      <c r="P6293" s="41"/>
      <c r="Q6293" s="41"/>
    </row>
    <row r="6294" spans="16:17" x14ac:dyDescent="0.2">
      <c r="P6294" s="41"/>
      <c r="Q6294" s="41"/>
    </row>
    <row r="6295" spans="16:17" x14ac:dyDescent="0.2">
      <c r="P6295" s="41"/>
      <c r="Q6295" s="41"/>
    </row>
    <row r="6296" spans="16:17" x14ac:dyDescent="0.2">
      <c r="P6296" s="41"/>
      <c r="Q6296" s="41"/>
    </row>
    <row r="6297" spans="16:17" x14ac:dyDescent="0.2">
      <c r="P6297" s="41"/>
      <c r="Q6297" s="41"/>
    </row>
    <row r="6298" spans="16:17" x14ac:dyDescent="0.2">
      <c r="P6298" s="41"/>
      <c r="Q6298" s="41"/>
    </row>
    <row r="6299" spans="16:17" x14ac:dyDescent="0.2">
      <c r="P6299" s="41"/>
      <c r="Q6299" s="41"/>
    </row>
    <row r="6300" spans="16:17" x14ac:dyDescent="0.2">
      <c r="P6300" s="41"/>
      <c r="Q6300" s="41"/>
    </row>
    <row r="6301" spans="16:17" x14ac:dyDescent="0.2">
      <c r="P6301" s="41"/>
      <c r="Q6301" s="41"/>
    </row>
    <row r="6302" spans="16:17" x14ac:dyDescent="0.2">
      <c r="P6302" s="41"/>
      <c r="Q6302" s="41"/>
    </row>
    <row r="6303" spans="16:17" x14ac:dyDescent="0.2">
      <c r="P6303" s="41"/>
      <c r="Q6303" s="41"/>
    </row>
    <row r="6304" spans="16:17" x14ac:dyDescent="0.2">
      <c r="P6304" s="41"/>
      <c r="Q6304" s="41"/>
    </row>
    <row r="6305" spans="16:17" x14ac:dyDescent="0.2">
      <c r="P6305" s="41"/>
      <c r="Q6305" s="41"/>
    </row>
    <row r="6306" spans="16:17" x14ac:dyDescent="0.2">
      <c r="P6306" s="41"/>
      <c r="Q6306" s="41"/>
    </row>
    <row r="6307" spans="16:17" x14ac:dyDescent="0.2">
      <c r="P6307" s="41"/>
      <c r="Q6307" s="41"/>
    </row>
    <row r="6308" spans="16:17" x14ac:dyDescent="0.2">
      <c r="P6308" s="41"/>
      <c r="Q6308" s="41"/>
    </row>
    <row r="6309" spans="16:17" x14ac:dyDescent="0.2">
      <c r="P6309" s="41"/>
      <c r="Q6309" s="41"/>
    </row>
    <row r="6310" spans="16:17" x14ac:dyDescent="0.2">
      <c r="P6310" s="41"/>
      <c r="Q6310" s="41"/>
    </row>
    <row r="6311" spans="16:17" x14ac:dyDescent="0.2">
      <c r="P6311" s="41"/>
      <c r="Q6311" s="41"/>
    </row>
    <row r="6312" spans="16:17" x14ac:dyDescent="0.2">
      <c r="P6312" s="41"/>
      <c r="Q6312" s="41"/>
    </row>
    <row r="6313" spans="16:17" x14ac:dyDescent="0.2">
      <c r="P6313" s="41"/>
      <c r="Q6313" s="41"/>
    </row>
    <row r="6314" spans="16:17" x14ac:dyDescent="0.2">
      <c r="P6314" s="41"/>
      <c r="Q6314" s="41"/>
    </row>
    <row r="6315" spans="16:17" x14ac:dyDescent="0.2">
      <c r="P6315" s="41"/>
      <c r="Q6315" s="41"/>
    </row>
    <row r="6316" spans="16:17" x14ac:dyDescent="0.2">
      <c r="P6316" s="41"/>
      <c r="Q6316" s="41"/>
    </row>
    <row r="6317" spans="16:17" x14ac:dyDescent="0.2">
      <c r="P6317" s="41"/>
      <c r="Q6317" s="41"/>
    </row>
    <row r="6318" spans="16:17" x14ac:dyDescent="0.2">
      <c r="P6318" s="41"/>
      <c r="Q6318" s="41"/>
    </row>
    <row r="6319" spans="16:17" x14ac:dyDescent="0.2">
      <c r="P6319" s="41"/>
      <c r="Q6319" s="41"/>
    </row>
    <row r="6320" spans="16:17" x14ac:dyDescent="0.2">
      <c r="P6320" s="41"/>
      <c r="Q6320" s="41"/>
    </row>
    <row r="6321" spans="16:17" x14ac:dyDescent="0.2">
      <c r="P6321" s="41"/>
      <c r="Q6321" s="41"/>
    </row>
    <row r="6322" spans="16:17" x14ac:dyDescent="0.2">
      <c r="P6322" s="41"/>
      <c r="Q6322" s="41"/>
    </row>
    <row r="6323" spans="16:17" x14ac:dyDescent="0.2">
      <c r="P6323" s="41"/>
      <c r="Q6323" s="41"/>
    </row>
    <row r="6324" spans="16:17" x14ac:dyDescent="0.2">
      <c r="P6324" s="41"/>
      <c r="Q6324" s="41"/>
    </row>
    <row r="6325" spans="16:17" x14ac:dyDescent="0.2">
      <c r="P6325" s="41"/>
      <c r="Q6325" s="41"/>
    </row>
    <row r="6326" spans="16:17" x14ac:dyDescent="0.2">
      <c r="P6326" s="41"/>
      <c r="Q6326" s="41"/>
    </row>
    <row r="6327" spans="16:17" x14ac:dyDescent="0.2">
      <c r="P6327" s="41"/>
      <c r="Q6327" s="41"/>
    </row>
    <row r="6328" spans="16:17" x14ac:dyDescent="0.2">
      <c r="P6328" s="41"/>
      <c r="Q6328" s="41"/>
    </row>
    <row r="6329" spans="16:17" x14ac:dyDescent="0.2">
      <c r="P6329" s="41"/>
      <c r="Q6329" s="41"/>
    </row>
    <row r="6330" spans="16:17" x14ac:dyDescent="0.2">
      <c r="P6330" s="41"/>
      <c r="Q6330" s="41"/>
    </row>
    <row r="6331" spans="16:17" x14ac:dyDescent="0.2">
      <c r="P6331" s="41"/>
      <c r="Q6331" s="41"/>
    </row>
    <row r="6332" spans="16:17" x14ac:dyDescent="0.2">
      <c r="P6332" s="41"/>
      <c r="Q6332" s="41"/>
    </row>
    <row r="6333" spans="16:17" x14ac:dyDescent="0.2">
      <c r="P6333" s="41"/>
      <c r="Q6333" s="41"/>
    </row>
    <row r="6334" spans="16:17" x14ac:dyDescent="0.2">
      <c r="P6334" s="41"/>
      <c r="Q6334" s="41"/>
    </row>
    <row r="6335" spans="16:17" x14ac:dyDescent="0.2">
      <c r="P6335" s="41"/>
      <c r="Q6335" s="41"/>
    </row>
    <row r="6336" spans="16:17" x14ac:dyDescent="0.2">
      <c r="P6336" s="41"/>
      <c r="Q6336" s="41"/>
    </row>
    <row r="6337" spans="16:17" x14ac:dyDescent="0.2">
      <c r="P6337" s="41"/>
      <c r="Q6337" s="41"/>
    </row>
    <row r="6338" spans="16:17" x14ac:dyDescent="0.2">
      <c r="P6338" s="41"/>
      <c r="Q6338" s="41"/>
    </row>
    <row r="6339" spans="16:17" x14ac:dyDescent="0.2">
      <c r="P6339" s="41"/>
      <c r="Q6339" s="41"/>
    </row>
    <row r="6340" spans="16:17" x14ac:dyDescent="0.2">
      <c r="P6340" s="41"/>
      <c r="Q6340" s="41"/>
    </row>
    <row r="6341" spans="16:17" x14ac:dyDescent="0.2">
      <c r="P6341" s="41"/>
      <c r="Q6341" s="41"/>
    </row>
    <row r="6342" spans="16:17" x14ac:dyDescent="0.2">
      <c r="P6342" s="41"/>
      <c r="Q6342" s="41"/>
    </row>
    <row r="6343" spans="16:17" x14ac:dyDescent="0.2">
      <c r="P6343" s="41"/>
      <c r="Q6343" s="41"/>
    </row>
    <row r="6344" spans="16:17" x14ac:dyDescent="0.2">
      <c r="P6344" s="41"/>
      <c r="Q6344" s="41"/>
    </row>
    <row r="6345" spans="16:17" x14ac:dyDescent="0.2">
      <c r="P6345" s="41"/>
      <c r="Q6345" s="41"/>
    </row>
    <row r="6346" spans="16:17" x14ac:dyDescent="0.2">
      <c r="P6346" s="41"/>
      <c r="Q6346" s="41"/>
    </row>
    <row r="6347" spans="16:17" x14ac:dyDescent="0.2">
      <c r="P6347" s="41"/>
      <c r="Q6347" s="41"/>
    </row>
    <row r="6348" spans="16:17" x14ac:dyDescent="0.2">
      <c r="P6348" s="41"/>
      <c r="Q6348" s="41"/>
    </row>
    <row r="6349" spans="16:17" x14ac:dyDescent="0.2">
      <c r="P6349" s="41"/>
      <c r="Q6349" s="41"/>
    </row>
    <row r="6350" spans="16:17" x14ac:dyDescent="0.2">
      <c r="P6350" s="41"/>
      <c r="Q6350" s="41"/>
    </row>
    <row r="6351" spans="16:17" x14ac:dyDescent="0.2">
      <c r="P6351" s="41"/>
      <c r="Q6351" s="41"/>
    </row>
    <row r="6352" spans="16:17" x14ac:dyDescent="0.2">
      <c r="P6352" s="41"/>
      <c r="Q6352" s="41"/>
    </row>
    <row r="6353" spans="16:17" x14ac:dyDescent="0.2">
      <c r="P6353" s="41"/>
      <c r="Q6353" s="41"/>
    </row>
    <row r="6354" spans="16:17" x14ac:dyDescent="0.2">
      <c r="P6354" s="41"/>
      <c r="Q6354" s="41"/>
    </row>
    <row r="6355" spans="16:17" x14ac:dyDescent="0.2">
      <c r="P6355" s="41"/>
      <c r="Q6355" s="41"/>
    </row>
    <row r="6356" spans="16:17" x14ac:dyDescent="0.2">
      <c r="P6356" s="41"/>
      <c r="Q6356" s="41"/>
    </row>
    <row r="6357" spans="16:17" x14ac:dyDescent="0.2">
      <c r="P6357" s="41"/>
      <c r="Q6357" s="41"/>
    </row>
    <row r="6358" spans="16:17" x14ac:dyDescent="0.2">
      <c r="P6358" s="41"/>
      <c r="Q6358" s="41"/>
    </row>
    <row r="6359" spans="16:17" x14ac:dyDescent="0.2">
      <c r="P6359" s="41"/>
      <c r="Q6359" s="41"/>
    </row>
    <row r="6360" spans="16:17" x14ac:dyDescent="0.2">
      <c r="P6360" s="41"/>
      <c r="Q6360" s="41"/>
    </row>
    <row r="6361" spans="16:17" x14ac:dyDescent="0.2">
      <c r="P6361" s="41"/>
      <c r="Q6361" s="41"/>
    </row>
    <row r="6362" spans="16:17" x14ac:dyDescent="0.2">
      <c r="P6362" s="41"/>
      <c r="Q6362" s="41"/>
    </row>
    <row r="6363" spans="16:17" x14ac:dyDescent="0.2">
      <c r="P6363" s="41"/>
      <c r="Q6363" s="41"/>
    </row>
    <row r="6364" spans="16:17" x14ac:dyDescent="0.2">
      <c r="P6364" s="41"/>
      <c r="Q6364" s="41"/>
    </row>
    <row r="6365" spans="16:17" x14ac:dyDescent="0.2">
      <c r="P6365" s="41"/>
      <c r="Q6365" s="41"/>
    </row>
    <row r="6366" spans="16:17" x14ac:dyDescent="0.2">
      <c r="P6366" s="41"/>
      <c r="Q6366" s="41"/>
    </row>
    <row r="6367" spans="16:17" x14ac:dyDescent="0.2">
      <c r="P6367" s="41"/>
      <c r="Q6367" s="41"/>
    </row>
    <row r="6368" spans="16:17" x14ac:dyDescent="0.2">
      <c r="P6368" s="41"/>
      <c r="Q6368" s="41"/>
    </row>
    <row r="6369" spans="16:17" x14ac:dyDescent="0.2">
      <c r="P6369" s="41"/>
      <c r="Q6369" s="41"/>
    </row>
    <row r="6370" spans="16:17" x14ac:dyDescent="0.2">
      <c r="P6370" s="41"/>
      <c r="Q6370" s="41"/>
    </row>
    <row r="6371" spans="16:17" x14ac:dyDescent="0.2">
      <c r="P6371" s="41"/>
      <c r="Q6371" s="41"/>
    </row>
    <row r="6372" spans="16:17" x14ac:dyDescent="0.2">
      <c r="P6372" s="41"/>
      <c r="Q6372" s="41"/>
    </row>
    <row r="6373" spans="16:17" x14ac:dyDescent="0.2">
      <c r="P6373" s="41"/>
      <c r="Q6373" s="41"/>
    </row>
    <row r="6374" spans="16:17" x14ac:dyDescent="0.2">
      <c r="P6374" s="41"/>
      <c r="Q6374" s="41"/>
    </row>
    <row r="6375" spans="16:17" x14ac:dyDescent="0.2">
      <c r="P6375" s="41"/>
      <c r="Q6375" s="41"/>
    </row>
    <row r="6376" spans="16:17" x14ac:dyDescent="0.2">
      <c r="P6376" s="41"/>
      <c r="Q6376" s="41"/>
    </row>
    <row r="6377" spans="16:17" x14ac:dyDescent="0.2">
      <c r="P6377" s="41"/>
      <c r="Q6377" s="41"/>
    </row>
    <row r="6378" spans="16:17" x14ac:dyDescent="0.2">
      <c r="P6378" s="41"/>
      <c r="Q6378" s="41"/>
    </row>
    <row r="6379" spans="16:17" x14ac:dyDescent="0.2">
      <c r="P6379" s="41"/>
      <c r="Q6379" s="41"/>
    </row>
    <row r="6380" spans="16:17" x14ac:dyDescent="0.2">
      <c r="P6380" s="41"/>
      <c r="Q6380" s="41"/>
    </row>
    <row r="6381" spans="16:17" x14ac:dyDescent="0.2">
      <c r="P6381" s="41"/>
      <c r="Q6381" s="41"/>
    </row>
    <row r="6382" spans="16:17" x14ac:dyDescent="0.2">
      <c r="P6382" s="41"/>
      <c r="Q6382" s="41"/>
    </row>
    <row r="6383" spans="16:17" x14ac:dyDescent="0.2">
      <c r="P6383" s="41"/>
      <c r="Q6383" s="41"/>
    </row>
    <row r="6384" spans="16:17" x14ac:dyDescent="0.2">
      <c r="P6384" s="41"/>
      <c r="Q6384" s="41"/>
    </row>
    <row r="6385" spans="16:17" x14ac:dyDescent="0.2">
      <c r="P6385" s="41"/>
      <c r="Q6385" s="41"/>
    </row>
    <row r="6386" spans="16:17" x14ac:dyDescent="0.2">
      <c r="P6386" s="41"/>
      <c r="Q6386" s="41"/>
    </row>
    <row r="6387" spans="16:17" x14ac:dyDescent="0.2">
      <c r="P6387" s="41"/>
      <c r="Q6387" s="41"/>
    </row>
    <row r="6388" spans="16:17" x14ac:dyDescent="0.2">
      <c r="P6388" s="41"/>
      <c r="Q6388" s="41"/>
    </row>
    <row r="6389" spans="16:17" x14ac:dyDescent="0.2">
      <c r="P6389" s="41"/>
      <c r="Q6389" s="41"/>
    </row>
    <row r="6390" spans="16:17" x14ac:dyDescent="0.2">
      <c r="P6390" s="41"/>
      <c r="Q6390" s="41"/>
    </row>
    <row r="6391" spans="16:17" x14ac:dyDescent="0.2">
      <c r="P6391" s="41"/>
      <c r="Q6391" s="41"/>
    </row>
    <row r="6392" spans="16:17" x14ac:dyDescent="0.2">
      <c r="P6392" s="41"/>
      <c r="Q6392" s="41"/>
    </row>
    <row r="6393" spans="16:17" x14ac:dyDescent="0.2">
      <c r="P6393" s="41"/>
      <c r="Q6393" s="41"/>
    </row>
    <row r="6394" spans="16:17" x14ac:dyDescent="0.2">
      <c r="P6394" s="41"/>
      <c r="Q6394" s="41"/>
    </row>
    <row r="6395" spans="16:17" x14ac:dyDescent="0.2">
      <c r="P6395" s="41"/>
      <c r="Q6395" s="41"/>
    </row>
    <row r="6396" spans="16:17" x14ac:dyDescent="0.2">
      <c r="P6396" s="41"/>
      <c r="Q6396" s="41"/>
    </row>
    <row r="6397" spans="16:17" x14ac:dyDescent="0.2">
      <c r="P6397" s="41"/>
      <c r="Q6397" s="41"/>
    </row>
    <row r="6398" spans="16:17" x14ac:dyDescent="0.2">
      <c r="P6398" s="41"/>
      <c r="Q6398" s="41"/>
    </row>
    <row r="6399" spans="16:17" x14ac:dyDescent="0.2">
      <c r="P6399" s="41"/>
      <c r="Q6399" s="41"/>
    </row>
    <row r="6400" spans="16:17" x14ac:dyDescent="0.2">
      <c r="P6400" s="41"/>
      <c r="Q6400" s="41"/>
    </row>
    <row r="6401" spans="16:17" x14ac:dyDescent="0.2">
      <c r="P6401" s="41"/>
      <c r="Q6401" s="41"/>
    </row>
    <row r="6402" spans="16:17" x14ac:dyDescent="0.2">
      <c r="P6402" s="41"/>
      <c r="Q6402" s="41"/>
    </row>
    <row r="6403" spans="16:17" x14ac:dyDescent="0.2">
      <c r="P6403" s="41"/>
      <c r="Q6403" s="41"/>
    </row>
    <row r="6404" spans="16:17" x14ac:dyDescent="0.2">
      <c r="P6404" s="41"/>
      <c r="Q6404" s="41"/>
    </row>
    <row r="6405" spans="16:17" x14ac:dyDescent="0.2">
      <c r="P6405" s="41"/>
      <c r="Q6405" s="41"/>
    </row>
    <row r="6406" spans="16:17" x14ac:dyDescent="0.2">
      <c r="P6406" s="41"/>
      <c r="Q6406" s="41"/>
    </row>
    <row r="6407" spans="16:17" x14ac:dyDescent="0.2">
      <c r="P6407" s="41"/>
      <c r="Q6407" s="41"/>
    </row>
    <row r="6408" spans="16:17" x14ac:dyDescent="0.2">
      <c r="P6408" s="41"/>
      <c r="Q6408" s="41"/>
    </row>
    <row r="6409" spans="16:17" x14ac:dyDescent="0.2">
      <c r="P6409" s="41"/>
      <c r="Q6409" s="41"/>
    </row>
    <row r="6410" spans="16:17" x14ac:dyDescent="0.2">
      <c r="P6410" s="41"/>
      <c r="Q6410" s="41"/>
    </row>
    <row r="6411" spans="16:17" x14ac:dyDescent="0.2">
      <c r="P6411" s="41"/>
      <c r="Q6411" s="41"/>
    </row>
    <row r="6412" spans="16:17" x14ac:dyDescent="0.2">
      <c r="P6412" s="41"/>
      <c r="Q6412" s="41"/>
    </row>
    <row r="6413" spans="16:17" x14ac:dyDescent="0.2">
      <c r="P6413" s="41"/>
      <c r="Q6413" s="41"/>
    </row>
    <row r="6414" spans="16:17" x14ac:dyDescent="0.2">
      <c r="P6414" s="41"/>
      <c r="Q6414" s="41"/>
    </row>
    <row r="6415" spans="16:17" x14ac:dyDescent="0.2">
      <c r="P6415" s="41"/>
      <c r="Q6415" s="41"/>
    </row>
    <row r="6416" spans="16:17" x14ac:dyDescent="0.2">
      <c r="P6416" s="41"/>
      <c r="Q6416" s="41"/>
    </row>
    <row r="6417" spans="16:17" x14ac:dyDescent="0.2">
      <c r="P6417" s="41"/>
      <c r="Q6417" s="41"/>
    </row>
    <row r="6418" spans="16:17" x14ac:dyDescent="0.2">
      <c r="P6418" s="41"/>
      <c r="Q6418" s="41"/>
    </row>
    <row r="6419" spans="16:17" x14ac:dyDescent="0.2">
      <c r="P6419" s="41"/>
      <c r="Q6419" s="41"/>
    </row>
    <row r="6420" spans="16:17" x14ac:dyDescent="0.2">
      <c r="P6420" s="41"/>
      <c r="Q6420" s="41"/>
    </row>
    <row r="6421" spans="16:17" x14ac:dyDescent="0.2">
      <c r="P6421" s="41"/>
      <c r="Q6421" s="41"/>
    </row>
    <row r="6422" spans="16:17" x14ac:dyDescent="0.2">
      <c r="P6422" s="41"/>
      <c r="Q6422" s="41"/>
    </row>
    <row r="6423" spans="16:17" x14ac:dyDescent="0.2">
      <c r="P6423" s="41"/>
      <c r="Q6423" s="41"/>
    </row>
    <row r="6424" spans="16:17" x14ac:dyDescent="0.2">
      <c r="P6424" s="41"/>
      <c r="Q6424" s="41"/>
    </row>
    <row r="6425" spans="16:17" x14ac:dyDescent="0.2">
      <c r="P6425" s="41"/>
      <c r="Q6425" s="41"/>
    </row>
    <row r="6426" spans="16:17" x14ac:dyDescent="0.2">
      <c r="P6426" s="41"/>
      <c r="Q6426" s="41"/>
    </row>
    <row r="6427" spans="16:17" x14ac:dyDescent="0.2">
      <c r="P6427" s="41"/>
      <c r="Q6427" s="41"/>
    </row>
    <row r="6428" spans="16:17" x14ac:dyDescent="0.2">
      <c r="P6428" s="41"/>
      <c r="Q6428" s="41"/>
    </row>
    <row r="6429" spans="16:17" x14ac:dyDescent="0.2">
      <c r="P6429" s="41"/>
      <c r="Q6429" s="41"/>
    </row>
    <row r="6430" spans="16:17" x14ac:dyDescent="0.2">
      <c r="P6430" s="41"/>
      <c r="Q6430" s="41"/>
    </row>
    <row r="6431" spans="16:17" x14ac:dyDescent="0.2">
      <c r="P6431" s="41"/>
      <c r="Q6431" s="41"/>
    </row>
    <row r="6432" spans="16:17" x14ac:dyDescent="0.2">
      <c r="P6432" s="41"/>
      <c r="Q6432" s="41"/>
    </row>
    <row r="6433" spans="16:17" x14ac:dyDescent="0.2">
      <c r="P6433" s="41"/>
      <c r="Q6433" s="41"/>
    </row>
    <row r="6434" spans="16:17" x14ac:dyDescent="0.2">
      <c r="P6434" s="41"/>
      <c r="Q6434" s="41"/>
    </row>
    <row r="6435" spans="16:17" x14ac:dyDescent="0.2">
      <c r="P6435" s="41"/>
      <c r="Q6435" s="41"/>
    </row>
    <row r="6436" spans="16:17" x14ac:dyDescent="0.2">
      <c r="P6436" s="41"/>
      <c r="Q6436" s="41"/>
    </row>
    <row r="6437" spans="16:17" x14ac:dyDescent="0.2">
      <c r="P6437" s="41"/>
      <c r="Q6437" s="41"/>
    </row>
    <row r="6438" spans="16:17" x14ac:dyDescent="0.2">
      <c r="P6438" s="41"/>
      <c r="Q6438" s="41"/>
    </row>
    <row r="6439" spans="16:17" x14ac:dyDescent="0.2">
      <c r="P6439" s="41"/>
      <c r="Q6439" s="41"/>
    </row>
    <row r="6440" spans="16:17" x14ac:dyDescent="0.2">
      <c r="P6440" s="41"/>
      <c r="Q6440" s="41"/>
    </row>
    <row r="6441" spans="16:17" x14ac:dyDescent="0.2">
      <c r="P6441" s="41"/>
      <c r="Q6441" s="41"/>
    </row>
    <row r="6442" spans="16:17" x14ac:dyDescent="0.2">
      <c r="P6442" s="41"/>
      <c r="Q6442" s="41"/>
    </row>
    <row r="6443" spans="16:17" x14ac:dyDescent="0.2">
      <c r="P6443" s="41"/>
      <c r="Q6443" s="41"/>
    </row>
    <row r="6444" spans="16:17" x14ac:dyDescent="0.2">
      <c r="P6444" s="41"/>
      <c r="Q6444" s="41"/>
    </row>
    <row r="6445" spans="16:17" x14ac:dyDescent="0.2">
      <c r="P6445" s="41"/>
      <c r="Q6445" s="41"/>
    </row>
    <row r="6446" spans="16:17" x14ac:dyDescent="0.2">
      <c r="P6446" s="41"/>
      <c r="Q6446" s="41"/>
    </row>
    <row r="6447" spans="16:17" x14ac:dyDescent="0.2">
      <c r="P6447" s="41"/>
      <c r="Q6447" s="41"/>
    </row>
    <row r="6448" spans="16:17" x14ac:dyDescent="0.2">
      <c r="P6448" s="41"/>
      <c r="Q6448" s="41"/>
    </row>
    <row r="6449" spans="16:17" x14ac:dyDescent="0.2">
      <c r="P6449" s="41"/>
      <c r="Q6449" s="41"/>
    </row>
    <row r="6450" spans="16:17" x14ac:dyDescent="0.2">
      <c r="P6450" s="41"/>
      <c r="Q6450" s="41"/>
    </row>
    <row r="6451" spans="16:17" x14ac:dyDescent="0.2">
      <c r="P6451" s="41"/>
      <c r="Q6451" s="41"/>
    </row>
    <row r="6452" spans="16:17" x14ac:dyDescent="0.2">
      <c r="P6452" s="41"/>
      <c r="Q6452" s="41"/>
    </row>
    <row r="6453" spans="16:17" x14ac:dyDescent="0.2">
      <c r="P6453" s="41"/>
      <c r="Q6453" s="41"/>
    </row>
    <row r="6454" spans="16:17" x14ac:dyDescent="0.2">
      <c r="P6454" s="41"/>
      <c r="Q6454" s="41"/>
    </row>
    <row r="6455" spans="16:17" x14ac:dyDescent="0.2">
      <c r="P6455" s="41"/>
      <c r="Q6455" s="41"/>
    </row>
    <row r="6456" spans="16:17" x14ac:dyDescent="0.2">
      <c r="P6456" s="41"/>
      <c r="Q6456" s="41"/>
    </row>
    <row r="6457" spans="16:17" x14ac:dyDescent="0.2">
      <c r="P6457" s="41"/>
      <c r="Q6457" s="41"/>
    </row>
    <row r="6458" spans="16:17" x14ac:dyDescent="0.2">
      <c r="P6458" s="41"/>
      <c r="Q6458" s="41"/>
    </row>
    <row r="6459" spans="16:17" x14ac:dyDescent="0.2">
      <c r="P6459" s="41"/>
      <c r="Q6459" s="41"/>
    </row>
    <row r="6460" spans="16:17" x14ac:dyDescent="0.2">
      <c r="P6460" s="41"/>
      <c r="Q6460" s="41"/>
    </row>
    <row r="6461" spans="16:17" x14ac:dyDescent="0.2">
      <c r="P6461" s="41"/>
      <c r="Q6461" s="41"/>
    </row>
    <row r="6462" spans="16:17" x14ac:dyDescent="0.2">
      <c r="P6462" s="41"/>
      <c r="Q6462" s="41"/>
    </row>
    <row r="6463" spans="16:17" x14ac:dyDescent="0.2">
      <c r="P6463" s="41"/>
      <c r="Q6463" s="41"/>
    </row>
    <row r="6464" spans="16:17" x14ac:dyDescent="0.2">
      <c r="P6464" s="41"/>
      <c r="Q6464" s="41"/>
    </row>
    <row r="6465" spans="16:17" x14ac:dyDescent="0.2">
      <c r="P6465" s="41"/>
      <c r="Q6465" s="41"/>
    </row>
    <row r="6466" spans="16:17" x14ac:dyDescent="0.2">
      <c r="P6466" s="41"/>
      <c r="Q6466" s="41"/>
    </row>
    <row r="6467" spans="16:17" x14ac:dyDescent="0.2">
      <c r="P6467" s="41"/>
      <c r="Q6467" s="41"/>
    </row>
    <row r="6468" spans="16:17" x14ac:dyDescent="0.2">
      <c r="P6468" s="41"/>
      <c r="Q6468" s="41"/>
    </row>
    <row r="6469" spans="16:17" x14ac:dyDescent="0.2">
      <c r="P6469" s="41"/>
      <c r="Q6469" s="41"/>
    </row>
    <row r="6470" spans="16:17" x14ac:dyDescent="0.2">
      <c r="P6470" s="41"/>
      <c r="Q6470" s="41"/>
    </row>
    <row r="6471" spans="16:17" x14ac:dyDescent="0.2">
      <c r="P6471" s="41"/>
      <c r="Q6471" s="41"/>
    </row>
    <row r="6472" spans="16:17" x14ac:dyDescent="0.2">
      <c r="P6472" s="41"/>
      <c r="Q6472" s="41"/>
    </row>
    <row r="6473" spans="16:17" x14ac:dyDescent="0.2">
      <c r="P6473" s="41"/>
      <c r="Q6473" s="41"/>
    </row>
    <row r="6474" spans="16:17" x14ac:dyDescent="0.2">
      <c r="P6474" s="41"/>
      <c r="Q6474" s="41"/>
    </row>
    <row r="6475" spans="16:17" x14ac:dyDescent="0.2">
      <c r="P6475" s="41"/>
      <c r="Q6475" s="41"/>
    </row>
    <row r="6476" spans="16:17" x14ac:dyDescent="0.2">
      <c r="P6476" s="41"/>
      <c r="Q6476" s="41"/>
    </row>
    <row r="6477" spans="16:17" x14ac:dyDescent="0.2">
      <c r="P6477" s="41"/>
      <c r="Q6477" s="41"/>
    </row>
    <row r="6478" spans="16:17" x14ac:dyDescent="0.2">
      <c r="P6478" s="41"/>
      <c r="Q6478" s="41"/>
    </row>
    <row r="6479" spans="16:17" x14ac:dyDescent="0.2">
      <c r="P6479" s="41"/>
      <c r="Q6479" s="41"/>
    </row>
    <row r="6480" spans="16:17" x14ac:dyDescent="0.2">
      <c r="P6480" s="41"/>
      <c r="Q6480" s="41"/>
    </row>
    <row r="6481" spans="16:17" x14ac:dyDescent="0.2">
      <c r="P6481" s="41"/>
      <c r="Q6481" s="41"/>
    </row>
    <row r="6482" spans="16:17" x14ac:dyDescent="0.2">
      <c r="P6482" s="41"/>
      <c r="Q6482" s="41"/>
    </row>
    <row r="6483" spans="16:17" x14ac:dyDescent="0.2">
      <c r="P6483" s="41"/>
      <c r="Q6483" s="41"/>
    </row>
    <row r="6484" spans="16:17" x14ac:dyDescent="0.2">
      <c r="P6484" s="41"/>
      <c r="Q6484" s="41"/>
    </row>
    <row r="6485" spans="16:17" x14ac:dyDescent="0.2">
      <c r="P6485" s="41"/>
      <c r="Q6485" s="41"/>
    </row>
    <row r="6486" spans="16:17" x14ac:dyDescent="0.2">
      <c r="P6486" s="41"/>
      <c r="Q6486" s="41"/>
    </row>
    <row r="6487" spans="16:17" x14ac:dyDescent="0.2">
      <c r="P6487" s="41"/>
      <c r="Q6487" s="41"/>
    </row>
    <row r="6488" spans="16:17" x14ac:dyDescent="0.2">
      <c r="P6488" s="41"/>
      <c r="Q6488" s="41"/>
    </row>
    <row r="6489" spans="16:17" x14ac:dyDescent="0.2">
      <c r="P6489" s="41"/>
      <c r="Q6489" s="41"/>
    </row>
    <row r="6490" spans="16:17" x14ac:dyDescent="0.2">
      <c r="P6490" s="41"/>
      <c r="Q6490" s="41"/>
    </row>
    <row r="6491" spans="16:17" x14ac:dyDescent="0.2">
      <c r="P6491" s="41"/>
      <c r="Q6491" s="41"/>
    </row>
    <row r="6492" spans="16:17" x14ac:dyDescent="0.2">
      <c r="P6492" s="41"/>
      <c r="Q6492" s="41"/>
    </row>
    <row r="6493" spans="16:17" x14ac:dyDescent="0.2">
      <c r="P6493" s="41"/>
      <c r="Q6493" s="41"/>
    </row>
    <row r="6494" spans="16:17" x14ac:dyDescent="0.2">
      <c r="P6494" s="41"/>
      <c r="Q6494" s="41"/>
    </row>
    <row r="6495" spans="16:17" x14ac:dyDescent="0.2">
      <c r="P6495" s="41"/>
      <c r="Q6495" s="41"/>
    </row>
    <row r="6496" spans="16:17" x14ac:dyDescent="0.2">
      <c r="P6496" s="41"/>
      <c r="Q6496" s="41"/>
    </row>
    <row r="6497" spans="16:17" x14ac:dyDescent="0.2">
      <c r="P6497" s="41"/>
      <c r="Q6497" s="41"/>
    </row>
    <row r="6498" spans="16:17" x14ac:dyDescent="0.2">
      <c r="P6498" s="41"/>
      <c r="Q6498" s="41"/>
    </row>
    <row r="6499" spans="16:17" x14ac:dyDescent="0.2">
      <c r="P6499" s="41"/>
      <c r="Q6499" s="41"/>
    </row>
    <row r="6500" spans="16:17" x14ac:dyDescent="0.2">
      <c r="P6500" s="41"/>
      <c r="Q6500" s="41"/>
    </row>
    <row r="6501" spans="16:17" x14ac:dyDescent="0.2">
      <c r="P6501" s="41"/>
      <c r="Q6501" s="41"/>
    </row>
    <row r="6502" spans="16:17" x14ac:dyDescent="0.2">
      <c r="P6502" s="41"/>
      <c r="Q6502" s="41"/>
    </row>
    <row r="6503" spans="16:17" x14ac:dyDescent="0.2">
      <c r="P6503" s="41"/>
      <c r="Q6503" s="41"/>
    </row>
    <row r="6504" spans="16:17" x14ac:dyDescent="0.2">
      <c r="P6504" s="41"/>
      <c r="Q6504" s="41"/>
    </row>
    <row r="6505" spans="16:17" x14ac:dyDescent="0.2">
      <c r="P6505" s="41"/>
      <c r="Q6505" s="41"/>
    </row>
    <row r="6506" spans="16:17" x14ac:dyDescent="0.2">
      <c r="P6506" s="41"/>
      <c r="Q6506" s="41"/>
    </row>
    <row r="6507" spans="16:17" x14ac:dyDescent="0.2">
      <c r="P6507" s="41"/>
      <c r="Q6507" s="41"/>
    </row>
    <row r="6508" spans="16:17" x14ac:dyDescent="0.2">
      <c r="P6508" s="41"/>
      <c r="Q6508" s="41"/>
    </row>
    <row r="6509" spans="16:17" x14ac:dyDescent="0.2">
      <c r="P6509" s="41"/>
      <c r="Q6509" s="41"/>
    </row>
    <row r="6510" spans="16:17" x14ac:dyDescent="0.2">
      <c r="P6510" s="41"/>
      <c r="Q6510" s="41"/>
    </row>
    <row r="6511" spans="16:17" x14ac:dyDescent="0.2">
      <c r="P6511" s="41"/>
      <c r="Q6511" s="41"/>
    </row>
    <row r="6512" spans="16:17" x14ac:dyDescent="0.2">
      <c r="P6512" s="41"/>
      <c r="Q6512" s="41"/>
    </row>
    <row r="6513" spans="16:17" x14ac:dyDescent="0.2">
      <c r="P6513" s="41"/>
      <c r="Q6513" s="41"/>
    </row>
    <row r="6514" spans="16:17" x14ac:dyDescent="0.2">
      <c r="P6514" s="41"/>
      <c r="Q6514" s="41"/>
    </row>
    <row r="6515" spans="16:17" x14ac:dyDescent="0.2">
      <c r="P6515" s="41"/>
      <c r="Q6515" s="41"/>
    </row>
    <row r="6516" spans="16:17" x14ac:dyDescent="0.2">
      <c r="P6516" s="41"/>
      <c r="Q6516" s="41"/>
    </row>
    <row r="6517" spans="16:17" x14ac:dyDescent="0.2">
      <c r="P6517" s="41"/>
      <c r="Q6517" s="41"/>
    </row>
    <row r="6518" spans="16:17" x14ac:dyDescent="0.2">
      <c r="P6518" s="41"/>
      <c r="Q6518" s="41"/>
    </row>
    <row r="6519" spans="16:17" x14ac:dyDescent="0.2">
      <c r="P6519" s="41"/>
      <c r="Q6519" s="41"/>
    </row>
    <row r="6520" spans="16:17" x14ac:dyDescent="0.2">
      <c r="P6520" s="41"/>
      <c r="Q6520" s="41"/>
    </row>
    <row r="6521" spans="16:17" x14ac:dyDescent="0.2">
      <c r="P6521" s="41"/>
      <c r="Q6521" s="41"/>
    </row>
    <row r="6522" spans="16:17" x14ac:dyDescent="0.2">
      <c r="P6522" s="41"/>
      <c r="Q6522" s="41"/>
    </row>
    <row r="6523" spans="16:17" x14ac:dyDescent="0.2">
      <c r="P6523" s="41"/>
      <c r="Q6523" s="41"/>
    </row>
    <row r="6524" spans="16:17" x14ac:dyDescent="0.2">
      <c r="P6524" s="41"/>
      <c r="Q6524" s="41"/>
    </row>
    <row r="6525" spans="16:17" x14ac:dyDescent="0.2">
      <c r="P6525" s="41"/>
      <c r="Q6525" s="41"/>
    </row>
    <row r="6526" spans="16:17" x14ac:dyDescent="0.2">
      <c r="P6526" s="41"/>
      <c r="Q6526" s="41"/>
    </row>
    <row r="6527" spans="16:17" x14ac:dyDescent="0.2">
      <c r="P6527" s="41"/>
      <c r="Q6527" s="41"/>
    </row>
    <row r="6528" spans="16:17" x14ac:dyDescent="0.2">
      <c r="P6528" s="41"/>
      <c r="Q6528" s="41"/>
    </row>
    <row r="6529" spans="16:17" x14ac:dyDescent="0.2">
      <c r="P6529" s="41"/>
      <c r="Q6529" s="41"/>
    </row>
    <row r="6530" spans="16:17" x14ac:dyDescent="0.2">
      <c r="P6530" s="41"/>
      <c r="Q6530" s="41"/>
    </row>
    <row r="6531" spans="16:17" x14ac:dyDescent="0.2">
      <c r="P6531" s="41"/>
      <c r="Q6531" s="41"/>
    </row>
    <row r="6532" spans="16:17" x14ac:dyDescent="0.2">
      <c r="P6532" s="41"/>
      <c r="Q6532" s="41"/>
    </row>
    <row r="6533" spans="16:17" x14ac:dyDescent="0.2">
      <c r="P6533" s="41"/>
      <c r="Q6533" s="41"/>
    </row>
    <row r="6534" spans="16:17" x14ac:dyDescent="0.2">
      <c r="P6534" s="41"/>
      <c r="Q6534" s="41"/>
    </row>
    <row r="6535" spans="16:17" x14ac:dyDescent="0.2">
      <c r="P6535" s="41"/>
      <c r="Q6535" s="41"/>
    </row>
    <row r="6536" spans="16:17" x14ac:dyDescent="0.2">
      <c r="P6536" s="41"/>
      <c r="Q6536" s="41"/>
    </row>
    <row r="6537" spans="16:17" x14ac:dyDescent="0.2">
      <c r="P6537" s="41"/>
      <c r="Q6537" s="41"/>
    </row>
    <row r="6538" spans="16:17" x14ac:dyDescent="0.2">
      <c r="P6538" s="41"/>
      <c r="Q6538" s="41"/>
    </row>
    <row r="6539" spans="16:17" x14ac:dyDescent="0.2">
      <c r="P6539" s="41"/>
      <c r="Q6539" s="41"/>
    </row>
    <row r="6540" spans="16:17" x14ac:dyDescent="0.2">
      <c r="P6540" s="41"/>
      <c r="Q6540" s="41"/>
    </row>
    <row r="6541" spans="16:17" x14ac:dyDescent="0.2">
      <c r="P6541" s="41"/>
      <c r="Q6541" s="41"/>
    </row>
    <row r="6542" spans="16:17" x14ac:dyDescent="0.2">
      <c r="P6542" s="41"/>
      <c r="Q6542" s="41"/>
    </row>
    <row r="6543" spans="16:17" x14ac:dyDescent="0.2">
      <c r="P6543" s="41"/>
      <c r="Q6543" s="41"/>
    </row>
    <row r="6544" spans="16:17" x14ac:dyDescent="0.2">
      <c r="P6544" s="41"/>
      <c r="Q6544" s="41"/>
    </row>
    <row r="6545" spans="16:17" x14ac:dyDescent="0.2">
      <c r="P6545" s="41"/>
      <c r="Q6545" s="41"/>
    </row>
    <row r="6546" spans="16:17" x14ac:dyDescent="0.2">
      <c r="P6546" s="41"/>
      <c r="Q6546" s="41"/>
    </row>
    <row r="6547" spans="16:17" x14ac:dyDescent="0.2">
      <c r="P6547" s="41"/>
      <c r="Q6547" s="41"/>
    </row>
    <row r="6548" spans="16:17" x14ac:dyDescent="0.2">
      <c r="P6548" s="41"/>
      <c r="Q6548" s="41"/>
    </row>
    <row r="6549" spans="16:17" x14ac:dyDescent="0.2">
      <c r="P6549" s="41"/>
      <c r="Q6549" s="41"/>
    </row>
    <row r="6550" spans="16:17" x14ac:dyDescent="0.2">
      <c r="P6550" s="41"/>
      <c r="Q6550" s="41"/>
    </row>
    <row r="6551" spans="16:17" x14ac:dyDescent="0.2">
      <c r="P6551" s="41"/>
      <c r="Q6551" s="41"/>
    </row>
    <row r="6552" spans="16:17" x14ac:dyDescent="0.2">
      <c r="P6552" s="41"/>
      <c r="Q6552" s="41"/>
    </row>
    <row r="6553" spans="16:17" x14ac:dyDescent="0.2">
      <c r="P6553" s="41"/>
      <c r="Q6553" s="41"/>
    </row>
    <row r="6554" spans="16:17" x14ac:dyDescent="0.2">
      <c r="P6554" s="41"/>
      <c r="Q6554" s="41"/>
    </row>
    <row r="6555" spans="16:17" x14ac:dyDescent="0.2">
      <c r="P6555" s="41"/>
      <c r="Q6555" s="41"/>
    </row>
    <row r="6556" spans="16:17" x14ac:dyDescent="0.2">
      <c r="P6556" s="41"/>
      <c r="Q6556" s="41"/>
    </row>
    <row r="6557" spans="16:17" x14ac:dyDescent="0.2">
      <c r="P6557" s="41"/>
      <c r="Q6557" s="41"/>
    </row>
    <row r="6558" spans="16:17" x14ac:dyDescent="0.2">
      <c r="P6558" s="41"/>
      <c r="Q6558" s="41"/>
    </row>
    <row r="6559" spans="16:17" x14ac:dyDescent="0.2">
      <c r="P6559" s="41"/>
      <c r="Q6559" s="41"/>
    </row>
    <row r="6560" spans="16:17" x14ac:dyDescent="0.2">
      <c r="P6560" s="41"/>
      <c r="Q6560" s="41"/>
    </row>
    <row r="6561" spans="16:17" x14ac:dyDescent="0.2">
      <c r="P6561" s="41"/>
      <c r="Q6561" s="41"/>
    </row>
    <row r="6562" spans="16:17" x14ac:dyDescent="0.2">
      <c r="P6562" s="41"/>
      <c r="Q6562" s="41"/>
    </row>
    <row r="6563" spans="16:17" x14ac:dyDescent="0.2">
      <c r="P6563" s="41"/>
      <c r="Q6563" s="41"/>
    </row>
    <row r="6564" spans="16:17" x14ac:dyDescent="0.2">
      <c r="P6564" s="41"/>
      <c r="Q6564" s="41"/>
    </row>
    <row r="6565" spans="16:17" x14ac:dyDescent="0.2">
      <c r="P6565" s="41"/>
      <c r="Q6565" s="41"/>
    </row>
    <row r="6566" spans="16:17" x14ac:dyDescent="0.2">
      <c r="P6566" s="41"/>
      <c r="Q6566" s="41"/>
    </row>
    <row r="6567" spans="16:17" x14ac:dyDescent="0.2">
      <c r="P6567" s="41"/>
      <c r="Q6567" s="41"/>
    </row>
    <row r="6568" spans="16:17" x14ac:dyDescent="0.2">
      <c r="P6568" s="41"/>
      <c r="Q6568" s="41"/>
    </row>
    <row r="6569" spans="16:17" x14ac:dyDescent="0.2">
      <c r="P6569" s="41"/>
      <c r="Q6569" s="41"/>
    </row>
    <row r="6570" spans="16:17" x14ac:dyDescent="0.2">
      <c r="P6570" s="41"/>
      <c r="Q6570" s="41"/>
    </row>
    <row r="6571" spans="16:17" x14ac:dyDescent="0.2">
      <c r="P6571" s="41"/>
      <c r="Q6571" s="41"/>
    </row>
    <row r="6572" spans="16:17" x14ac:dyDescent="0.2">
      <c r="P6572" s="41"/>
      <c r="Q6572" s="41"/>
    </row>
    <row r="6573" spans="16:17" x14ac:dyDescent="0.2">
      <c r="P6573" s="41"/>
      <c r="Q6573" s="41"/>
    </row>
    <row r="6574" spans="16:17" x14ac:dyDescent="0.2">
      <c r="P6574" s="41"/>
      <c r="Q6574" s="41"/>
    </row>
    <row r="6575" spans="16:17" x14ac:dyDescent="0.2">
      <c r="P6575" s="41"/>
      <c r="Q6575" s="41"/>
    </row>
    <row r="6576" spans="16:17" x14ac:dyDescent="0.2">
      <c r="P6576" s="41"/>
      <c r="Q6576" s="41"/>
    </row>
    <row r="6577" spans="16:17" x14ac:dyDescent="0.2">
      <c r="P6577" s="41"/>
      <c r="Q6577" s="41"/>
    </row>
    <row r="6578" spans="16:17" x14ac:dyDescent="0.2">
      <c r="P6578" s="41"/>
      <c r="Q6578" s="41"/>
    </row>
    <row r="6579" spans="16:17" x14ac:dyDescent="0.2">
      <c r="P6579" s="41"/>
      <c r="Q6579" s="41"/>
    </row>
    <row r="6580" spans="16:17" x14ac:dyDescent="0.2">
      <c r="P6580" s="41"/>
      <c r="Q6580" s="41"/>
    </row>
    <row r="6581" spans="16:17" x14ac:dyDescent="0.2">
      <c r="P6581" s="41"/>
      <c r="Q6581" s="41"/>
    </row>
    <row r="6582" spans="16:17" x14ac:dyDescent="0.2">
      <c r="P6582" s="41"/>
      <c r="Q6582" s="41"/>
    </row>
  </sheetData>
  <autoFilter ref="A1:AD6582" xr:uid="{00000000-0009-0000-0000-000001000000}"/>
  <dataConsolidate/>
  <mergeCells count="18">
    <mergeCell ref="AB647:AB648"/>
    <mergeCell ref="V646:Z646"/>
    <mergeCell ref="U647:U648"/>
    <mergeCell ref="V647:V648"/>
    <mergeCell ref="W647:W648"/>
    <mergeCell ref="X647:X648"/>
    <mergeCell ref="Y647:Y648"/>
    <mergeCell ref="Z647:Z648"/>
    <mergeCell ref="U14:U15"/>
    <mergeCell ref="V14:V15"/>
    <mergeCell ref="W14:W15"/>
    <mergeCell ref="X14:X15"/>
    <mergeCell ref="AA647:AA648"/>
    <mergeCell ref="AB14:AB15"/>
    <mergeCell ref="V13:Z13"/>
    <mergeCell ref="Y14:Y15"/>
    <mergeCell ref="AA14:AA15"/>
    <mergeCell ref="Z14:Z15"/>
  </mergeCells>
  <phoneticPr fontId="1" type="noConversion"/>
  <conditionalFormatting sqref="J1:J245 J303 J307 J315 J328 J331:J332 J338:J339 J344:J349 J351 J353:J354 J363 J365 J370 J372:J374 J376:J377 J379:J382 J396 J403:J412 J420:J432 J466 J247:J299 J472:J480 J494 J517 J522 J524 J528 J536 J539 J541:J542 J546 J548 J555:J589 J591 J598:J599 J601 J606 J625:J627 J632:J633 J635 J637 J646 J657:J658 J681 J689 J706 J608:J623 J862 J873:J874 J878:J879 J893:J894 J904:J905 J907:J910 J913:J914 J928:J929 J940:J944 J962 J990:J993 J1008:J1010 J1015:J65536">
    <cfRule type="containsText" dxfId="1628" priority="1699" stopIfTrue="1" operator="containsText" text="N/A">
      <formula>NOT(ISERROR(SEARCH("N/A",J1)))</formula>
    </cfRule>
    <cfRule type="containsText" dxfId="1627" priority="1700" stopIfTrue="1" operator="containsText" text="Yes">
      <formula>NOT(ISERROR(SEARCH("Yes",J1)))</formula>
    </cfRule>
    <cfRule type="containsText" dxfId="1626" priority="1701" stopIfTrue="1" operator="containsText" text="No">
      <formula>NOT(ISERROR(SEARCH("No",J1)))</formula>
    </cfRule>
  </conditionalFormatting>
  <conditionalFormatting sqref="J300">
    <cfRule type="containsText" dxfId="1625" priority="1696" stopIfTrue="1" operator="containsText" text="N/A">
      <formula>NOT(ISERROR(SEARCH("N/A",J300)))</formula>
    </cfRule>
    <cfRule type="containsText" dxfId="1624" priority="1697" stopIfTrue="1" operator="containsText" text="Yes">
      <formula>NOT(ISERROR(SEARCH("Yes",J300)))</formula>
    </cfRule>
    <cfRule type="containsText" dxfId="1623" priority="1698" stopIfTrue="1" operator="containsText" text="No">
      <formula>NOT(ISERROR(SEARCH("No",J300)))</formula>
    </cfRule>
  </conditionalFormatting>
  <conditionalFormatting sqref="J301">
    <cfRule type="containsText" dxfId="1622" priority="1693" stopIfTrue="1" operator="containsText" text="N/A">
      <formula>NOT(ISERROR(SEARCH("N/A",J301)))</formula>
    </cfRule>
    <cfRule type="containsText" dxfId="1621" priority="1694" stopIfTrue="1" operator="containsText" text="Yes">
      <formula>NOT(ISERROR(SEARCH("Yes",J301)))</formula>
    </cfRule>
    <cfRule type="containsText" dxfId="1620" priority="1695" stopIfTrue="1" operator="containsText" text="No">
      <formula>NOT(ISERROR(SEARCH("No",J301)))</formula>
    </cfRule>
  </conditionalFormatting>
  <conditionalFormatting sqref="J302">
    <cfRule type="containsText" dxfId="1619" priority="1690" stopIfTrue="1" operator="containsText" text="N/A">
      <formula>NOT(ISERROR(SEARCH("N/A",J302)))</formula>
    </cfRule>
    <cfRule type="containsText" dxfId="1618" priority="1691" stopIfTrue="1" operator="containsText" text="Yes">
      <formula>NOT(ISERROR(SEARCH("Yes",J302)))</formula>
    </cfRule>
    <cfRule type="containsText" dxfId="1617" priority="1692" stopIfTrue="1" operator="containsText" text="No">
      <formula>NOT(ISERROR(SEARCH("No",J302)))</formula>
    </cfRule>
  </conditionalFormatting>
  <conditionalFormatting sqref="J304">
    <cfRule type="containsText" dxfId="1616" priority="1687" stopIfTrue="1" operator="containsText" text="N/A">
      <formula>NOT(ISERROR(SEARCH("N/A",J304)))</formula>
    </cfRule>
    <cfRule type="containsText" dxfId="1615" priority="1688" stopIfTrue="1" operator="containsText" text="Yes">
      <formula>NOT(ISERROR(SEARCH("Yes",J304)))</formula>
    </cfRule>
    <cfRule type="containsText" dxfId="1614" priority="1689" stopIfTrue="1" operator="containsText" text="No">
      <formula>NOT(ISERROR(SEARCH("No",J304)))</formula>
    </cfRule>
  </conditionalFormatting>
  <conditionalFormatting sqref="J305">
    <cfRule type="containsText" dxfId="1613" priority="1684" stopIfTrue="1" operator="containsText" text="N/A">
      <formula>NOT(ISERROR(SEARCH("N/A",J305)))</formula>
    </cfRule>
    <cfRule type="containsText" dxfId="1612" priority="1685" stopIfTrue="1" operator="containsText" text="Yes">
      <formula>NOT(ISERROR(SEARCH("Yes",J305)))</formula>
    </cfRule>
    <cfRule type="containsText" dxfId="1611" priority="1686" stopIfTrue="1" operator="containsText" text="No">
      <formula>NOT(ISERROR(SEARCH("No",J305)))</formula>
    </cfRule>
  </conditionalFormatting>
  <conditionalFormatting sqref="J306">
    <cfRule type="containsText" dxfId="1610" priority="1681" stopIfTrue="1" operator="containsText" text="N/A">
      <formula>NOT(ISERROR(SEARCH("N/A",J306)))</formula>
    </cfRule>
    <cfRule type="containsText" dxfId="1609" priority="1682" stopIfTrue="1" operator="containsText" text="Yes">
      <formula>NOT(ISERROR(SEARCH("Yes",J306)))</formula>
    </cfRule>
    <cfRule type="containsText" dxfId="1608" priority="1683" stopIfTrue="1" operator="containsText" text="No">
      <formula>NOT(ISERROR(SEARCH("No",J306)))</formula>
    </cfRule>
  </conditionalFormatting>
  <conditionalFormatting sqref="J308">
    <cfRule type="containsText" dxfId="1607" priority="1678" stopIfTrue="1" operator="containsText" text="N/A">
      <formula>NOT(ISERROR(SEARCH("N/A",J308)))</formula>
    </cfRule>
    <cfRule type="containsText" dxfId="1606" priority="1679" stopIfTrue="1" operator="containsText" text="Yes">
      <formula>NOT(ISERROR(SEARCH("Yes",J308)))</formula>
    </cfRule>
    <cfRule type="containsText" dxfId="1605" priority="1680" stopIfTrue="1" operator="containsText" text="No">
      <formula>NOT(ISERROR(SEARCH("No",J308)))</formula>
    </cfRule>
  </conditionalFormatting>
  <conditionalFormatting sqref="J309">
    <cfRule type="containsText" dxfId="1604" priority="1675" stopIfTrue="1" operator="containsText" text="N/A">
      <formula>NOT(ISERROR(SEARCH("N/A",J309)))</formula>
    </cfRule>
    <cfRule type="containsText" dxfId="1603" priority="1676" stopIfTrue="1" operator="containsText" text="Yes">
      <formula>NOT(ISERROR(SEARCH("Yes",J309)))</formula>
    </cfRule>
    <cfRule type="containsText" dxfId="1602" priority="1677" stopIfTrue="1" operator="containsText" text="No">
      <formula>NOT(ISERROR(SEARCH("No",J309)))</formula>
    </cfRule>
  </conditionalFormatting>
  <conditionalFormatting sqref="J310">
    <cfRule type="containsText" dxfId="1601" priority="1672" stopIfTrue="1" operator="containsText" text="N/A">
      <formula>NOT(ISERROR(SEARCH("N/A",J310)))</formula>
    </cfRule>
    <cfRule type="containsText" dxfId="1600" priority="1673" stopIfTrue="1" operator="containsText" text="Yes">
      <formula>NOT(ISERROR(SEARCH("Yes",J310)))</formula>
    </cfRule>
    <cfRule type="containsText" dxfId="1599" priority="1674" stopIfTrue="1" operator="containsText" text="No">
      <formula>NOT(ISERROR(SEARCH("No",J310)))</formula>
    </cfRule>
  </conditionalFormatting>
  <conditionalFormatting sqref="J311">
    <cfRule type="containsText" dxfId="1598" priority="1669" stopIfTrue="1" operator="containsText" text="N/A">
      <formula>NOT(ISERROR(SEARCH("N/A",J311)))</formula>
    </cfRule>
    <cfRule type="containsText" dxfId="1597" priority="1670" stopIfTrue="1" operator="containsText" text="Yes">
      <formula>NOT(ISERROR(SEARCH("Yes",J311)))</formula>
    </cfRule>
    <cfRule type="containsText" dxfId="1596" priority="1671" stopIfTrue="1" operator="containsText" text="No">
      <formula>NOT(ISERROR(SEARCH("No",J311)))</formula>
    </cfRule>
  </conditionalFormatting>
  <conditionalFormatting sqref="J312">
    <cfRule type="containsText" dxfId="1595" priority="1666" stopIfTrue="1" operator="containsText" text="N/A">
      <formula>NOT(ISERROR(SEARCH("N/A",J312)))</formula>
    </cfRule>
    <cfRule type="containsText" dxfId="1594" priority="1667" stopIfTrue="1" operator="containsText" text="Yes">
      <formula>NOT(ISERROR(SEARCH("Yes",J312)))</formula>
    </cfRule>
    <cfRule type="containsText" dxfId="1593" priority="1668" stopIfTrue="1" operator="containsText" text="No">
      <formula>NOT(ISERROR(SEARCH("No",J312)))</formula>
    </cfRule>
  </conditionalFormatting>
  <conditionalFormatting sqref="J313">
    <cfRule type="containsText" dxfId="1592" priority="1663" stopIfTrue="1" operator="containsText" text="N/A">
      <formula>NOT(ISERROR(SEARCH("N/A",J313)))</formula>
    </cfRule>
    <cfRule type="containsText" dxfId="1591" priority="1664" stopIfTrue="1" operator="containsText" text="Yes">
      <formula>NOT(ISERROR(SEARCH("Yes",J313)))</formula>
    </cfRule>
    <cfRule type="containsText" dxfId="1590" priority="1665" stopIfTrue="1" operator="containsText" text="No">
      <formula>NOT(ISERROR(SEARCH("No",J313)))</formula>
    </cfRule>
  </conditionalFormatting>
  <conditionalFormatting sqref="J317">
    <cfRule type="containsText" dxfId="1589" priority="1657" stopIfTrue="1" operator="containsText" text="N/A">
      <formula>NOT(ISERROR(SEARCH("N/A",J317)))</formula>
    </cfRule>
    <cfRule type="containsText" dxfId="1588" priority="1658" stopIfTrue="1" operator="containsText" text="Yes">
      <formula>NOT(ISERROR(SEARCH("Yes",J317)))</formula>
    </cfRule>
    <cfRule type="containsText" dxfId="1587" priority="1659" stopIfTrue="1" operator="containsText" text="No">
      <formula>NOT(ISERROR(SEARCH("No",J317)))</formula>
    </cfRule>
  </conditionalFormatting>
  <conditionalFormatting sqref="J316">
    <cfRule type="containsText" dxfId="1586" priority="1654" stopIfTrue="1" operator="containsText" text="N/A">
      <formula>NOT(ISERROR(SEARCH("N/A",J316)))</formula>
    </cfRule>
    <cfRule type="containsText" dxfId="1585" priority="1655" stopIfTrue="1" operator="containsText" text="Yes">
      <formula>NOT(ISERROR(SEARCH("Yes",J316)))</formula>
    </cfRule>
    <cfRule type="containsText" dxfId="1584" priority="1656" stopIfTrue="1" operator="containsText" text="No">
      <formula>NOT(ISERROR(SEARCH("No",J316)))</formula>
    </cfRule>
  </conditionalFormatting>
  <conditionalFormatting sqref="J319">
    <cfRule type="containsText" dxfId="1583" priority="1651" stopIfTrue="1" operator="containsText" text="N/A">
      <formula>NOT(ISERROR(SEARCH("N/A",J319)))</formula>
    </cfRule>
    <cfRule type="containsText" dxfId="1582" priority="1652" stopIfTrue="1" operator="containsText" text="Yes">
      <formula>NOT(ISERROR(SEARCH("Yes",J319)))</formula>
    </cfRule>
    <cfRule type="containsText" dxfId="1581" priority="1653" stopIfTrue="1" operator="containsText" text="No">
      <formula>NOT(ISERROR(SEARCH("No",J319)))</formula>
    </cfRule>
  </conditionalFormatting>
  <conditionalFormatting sqref="J318">
    <cfRule type="containsText" dxfId="1580" priority="1648" stopIfTrue="1" operator="containsText" text="N/A">
      <formula>NOT(ISERROR(SEARCH("N/A",J318)))</formula>
    </cfRule>
    <cfRule type="containsText" dxfId="1579" priority="1649" stopIfTrue="1" operator="containsText" text="Yes">
      <formula>NOT(ISERROR(SEARCH("Yes",J318)))</formula>
    </cfRule>
    <cfRule type="containsText" dxfId="1578" priority="1650" stopIfTrue="1" operator="containsText" text="No">
      <formula>NOT(ISERROR(SEARCH("No",J318)))</formula>
    </cfRule>
  </conditionalFormatting>
  <conditionalFormatting sqref="J320">
    <cfRule type="containsText" dxfId="1577" priority="1645" stopIfTrue="1" operator="containsText" text="N/A">
      <formula>NOT(ISERROR(SEARCH("N/A",J320)))</formula>
    </cfRule>
    <cfRule type="containsText" dxfId="1576" priority="1646" stopIfTrue="1" operator="containsText" text="Yes">
      <formula>NOT(ISERROR(SEARCH("Yes",J320)))</formula>
    </cfRule>
    <cfRule type="containsText" dxfId="1575" priority="1647" stopIfTrue="1" operator="containsText" text="No">
      <formula>NOT(ISERROR(SEARCH("No",J320)))</formula>
    </cfRule>
  </conditionalFormatting>
  <conditionalFormatting sqref="J321">
    <cfRule type="containsText" dxfId="1574" priority="1642" stopIfTrue="1" operator="containsText" text="N/A">
      <formula>NOT(ISERROR(SEARCH("N/A",J321)))</formula>
    </cfRule>
    <cfRule type="containsText" dxfId="1573" priority="1643" stopIfTrue="1" operator="containsText" text="Yes">
      <formula>NOT(ISERROR(SEARCH("Yes",J321)))</formula>
    </cfRule>
    <cfRule type="containsText" dxfId="1572" priority="1644" stopIfTrue="1" operator="containsText" text="No">
      <formula>NOT(ISERROR(SEARCH("No",J321)))</formula>
    </cfRule>
  </conditionalFormatting>
  <conditionalFormatting sqref="J322">
    <cfRule type="containsText" dxfId="1571" priority="1639" stopIfTrue="1" operator="containsText" text="N/A">
      <formula>NOT(ISERROR(SEARCH("N/A",J322)))</formula>
    </cfRule>
    <cfRule type="containsText" dxfId="1570" priority="1640" stopIfTrue="1" operator="containsText" text="Yes">
      <formula>NOT(ISERROR(SEARCH("Yes",J322)))</formula>
    </cfRule>
    <cfRule type="containsText" dxfId="1569" priority="1641" stopIfTrue="1" operator="containsText" text="No">
      <formula>NOT(ISERROR(SEARCH("No",J322)))</formula>
    </cfRule>
  </conditionalFormatting>
  <conditionalFormatting sqref="J323">
    <cfRule type="containsText" dxfId="1568" priority="1636" stopIfTrue="1" operator="containsText" text="N/A">
      <formula>NOT(ISERROR(SEARCH("N/A",J323)))</formula>
    </cfRule>
    <cfRule type="containsText" dxfId="1567" priority="1637" stopIfTrue="1" operator="containsText" text="Yes">
      <formula>NOT(ISERROR(SEARCH("Yes",J323)))</formula>
    </cfRule>
    <cfRule type="containsText" dxfId="1566" priority="1638" stopIfTrue="1" operator="containsText" text="No">
      <formula>NOT(ISERROR(SEARCH("No",J323)))</formula>
    </cfRule>
  </conditionalFormatting>
  <conditionalFormatting sqref="J324">
    <cfRule type="containsText" dxfId="1565" priority="1633" stopIfTrue="1" operator="containsText" text="N/A">
      <formula>NOT(ISERROR(SEARCH("N/A",J324)))</formula>
    </cfRule>
    <cfRule type="containsText" dxfId="1564" priority="1634" stopIfTrue="1" operator="containsText" text="Yes">
      <formula>NOT(ISERROR(SEARCH("Yes",J324)))</formula>
    </cfRule>
    <cfRule type="containsText" dxfId="1563" priority="1635" stopIfTrue="1" operator="containsText" text="No">
      <formula>NOT(ISERROR(SEARCH("No",J324)))</formula>
    </cfRule>
  </conditionalFormatting>
  <conditionalFormatting sqref="J325">
    <cfRule type="containsText" dxfId="1562" priority="1630" stopIfTrue="1" operator="containsText" text="N/A">
      <formula>NOT(ISERROR(SEARCH("N/A",J325)))</formula>
    </cfRule>
    <cfRule type="containsText" dxfId="1561" priority="1631" stopIfTrue="1" operator="containsText" text="Yes">
      <formula>NOT(ISERROR(SEARCH("Yes",J325)))</formula>
    </cfRule>
    <cfRule type="containsText" dxfId="1560" priority="1632" stopIfTrue="1" operator="containsText" text="No">
      <formula>NOT(ISERROR(SEARCH("No",J325)))</formula>
    </cfRule>
  </conditionalFormatting>
  <conditionalFormatting sqref="J327">
    <cfRule type="containsText" dxfId="1559" priority="1627" stopIfTrue="1" operator="containsText" text="N/A">
      <formula>NOT(ISERROR(SEARCH("N/A",J327)))</formula>
    </cfRule>
    <cfRule type="containsText" dxfId="1558" priority="1628" stopIfTrue="1" operator="containsText" text="Yes">
      <formula>NOT(ISERROR(SEARCH("Yes",J327)))</formula>
    </cfRule>
    <cfRule type="containsText" dxfId="1557" priority="1629" stopIfTrue="1" operator="containsText" text="No">
      <formula>NOT(ISERROR(SEARCH("No",J327)))</formula>
    </cfRule>
  </conditionalFormatting>
  <conditionalFormatting sqref="J326">
    <cfRule type="containsText" dxfId="1556" priority="1624" stopIfTrue="1" operator="containsText" text="N/A">
      <formula>NOT(ISERROR(SEARCH("N/A",J326)))</formula>
    </cfRule>
    <cfRule type="containsText" dxfId="1555" priority="1625" stopIfTrue="1" operator="containsText" text="Yes">
      <formula>NOT(ISERROR(SEARCH("Yes",J326)))</formula>
    </cfRule>
    <cfRule type="containsText" dxfId="1554" priority="1626" stopIfTrue="1" operator="containsText" text="No">
      <formula>NOT(ISERROR(SEARCH("No",J326)))</formula>
    </cfRule>
  </conditionalFormatting>
  <conditionalFormatting sqref="J329">
    <cfRule type="containsText" dxfId="1553" priority="1621" stopIfTrue="1" operator="containsText" text="N/A">
      <formula>NOT(ISERROR(SEARCH("N/A",J329)))</formula>
    </cfRule>
    <cfRule type="containsText" dxfId="1552" priority="1622" stopIfTrue="1" operator="containsText" text="Yes">
      <formula>NOT(ISERROR(SEARCH("Yes",J329)))</formula>
    </cfRule>
    <cfRule type="containsText" dxfId="1551" priority="1623" stopIfTrue="1" operator="containsText" text="No">
      <formula>NOT(ISERROR(SEARCH("No",J329)))</formula>
    </cfRule>
  </conditionalFormatting>
  <conditionalFormatting sqref="J330">
    <cfRule type="containsText" dxfId="1550" priority="1618" stopIfTrue="1" operator="containsText" text="N/A">
      <formula>NOT(ISERROR(SEARCH("N/A",J330)))</formula>
    </cfRule>
    <cfRule type="containsText" dxfId="1549" priority="1619" stopIfTrue="1" operator="containsText" text="Yes">
      <formula>NOT(ISERROR(SEARCH("Yes",J330)))</formula>
    </cfRule>
    <cfRule type="containsText" dxfId="1548" priority="1620" stopIfTrue="1" operator="containsText" text="No">
      <formula>NOT(ISERROR(SEARCH("No",J330)))</formula>
    </cfRule>
  </conditionalFormatting>
  <conditionalFormatting sqref="J333:J334">
    <cfRule type="containsText" dxfId="1547" priority="1615" stopIfTrue="1" operator="containsText" text="N/A">
      <formula>NOT(ISERROR(SEARCH("N/A",J333)))</formula>
    </cfRule>
    <cfRule type="containsText" dxfId="1546" priority="1616" stopIfTrue="1" operator="containsText" text="Yes">
      <formula>NOT(ISERROR(SEARCH("Yes",J333)))</formula>
    </cfRule>
    <cfRule type="containsText" dxfId="1545" priority="1617" stopIfTrue="1" operator="containsText" text="No">
      <formula>NOT(ISERROR(SEARCH("No",J333)))</formula>
    </cfRule>
  </conditionalFormatting>
  <conditionalFormatting sqref="J335">
    <cfRule type="containsText" dxfId="1544" priority="1612" stopIfTrue="1" operator="containsText" text="N/A">
      <formula>NOT(ISERROR(SEARCH("N/A",J335)))</formula>
    </cfRule>
    <cfRule type="containsText" dxfId="1543" priority="1613" stopIfTrue="1" operator="containsText" text="Yes">
      <formula>NOT(ISERROR(SEARCH("Yes",J335)))</formula>
    </cfRule>
    <cfRule type="containsText" dxfId="1542" priority="1614" stopIfTrue="1" operator="containsText" text="No">
      <formula>NOT(ISERROR(SEARCH("No",J335)))</formula>
    </cfRule>
  </conditionalFormatting>
  <conditionalFormatting sqref="J336">
    <cfRule type="containsText" dxfId="1541" priority="1609" stopIfTrue="1" operator="containsText" text="N/A">
      <formula>NOT(ISERROR(SEARCH("N/A",J336)))</formula>
    </cfRule>
    <cfRule type="containsText" dxfId="1540" priority="1610" stopIfTrue="1" operator="containsText" text="Yes">
      <formula>NOT(ISERROR(SEARCH("Yes",J336)))</formula>
    </cfRule>
    <cfRule type="containsText" dxfId="1539" priority="1611" stopIfTrue="1" operator="containsText" text="No">
      <formula>NOT(ISERROR(SEARCH("No",J336)))</formula>
    </cfRule>
  </conditionalFormatting>
  <conditionalFormatting sqref="J337">
    <cfRule type="containsText" dxfId="1538" priority="1606" stopIfTrue="1" operator="containsText" text="N/A">
      <formula>NOT(ISERROR(SEARCH("N/A",J337)))</formula>
    </cfRule>
    <cfRule type="containsText" dxfId="1537" priority="1607" stopIfTrue="1" operator="containsText" text="Yes">
      <formula>NOT(ISERROR(SEARCH("Yes",J337)))</formula>
    </cfRule>
    <cfRule type="containsText" dxfId="1536" priority="1608" stopIfTrue="1" operator="containsText" text="No">
      <formula>NOT(ISERROR(SEARCH("No",J337)))</formula>
    </cfRule>
  </conditionalFormatting>
  <conditionalFormatting sqref="J340">
    <cfRule type="containsText" dxfId="1535" priority="1603" stopIfTrue="1" operator="containsText" text="N/A">
      <formula>NOT(ISERROR(SEARCH("N/A",J340)))</formula>
    </cfRule>
    <cfRule type="containsText" dxfId="1534" priority="1604" stopIfTrue="1" operator="containsText" text="Yes">
      <formula>NOT(ISERROR(SEARCH("Yes",J340)))</formula>
    </cfRule>
    <cfRule type="containsText" dxfId="1533" priority="1605" stopIfTrue="1" operator="containsText" text="No">
      <formula>NOT(ISERROR(SEARCH("No",J340)))</formula>
    </cfRule>
  </conditionalFormatting>
  <conditionalFormatting sqref="J341">
    <cfRule type="containsText" dxfId="1532" priority="1600" stopIfTrue="1" operator="containsText" text="N/A">
      <formula>NOT(ISERROR(SEARCH("N/A",J341)))</formula>
    </cfRule>
    <cfRule type="containsText" dxfId="1531" priority="1601" stopIfTrue="1" operator="containsText" text="Yes">
      <formula>NOT(ISERROR(SEARCH("Yes",J341)))</formula>
    </cfRule>
    <cfRule type="containsText" dxfId="1530" priority="1602" stopIfTrue="1" operator="containsText" text="No">
      <formula>NOT(ISERROR(SEARCH("No",J341)))</formula>
    </cfRule>
  </conditionalFormatting>
  <conditionalFormatting sqref="J342">
    <cfRule type="containsText" dxfId="1529" priority="1597" stopIfTrue="1" operator="containsText" text="N/A">
      <formula>NOT(ISERROR(SEARCH("N/A",J342)))</formula>
    </cfRule>
    <cfRule type="containsText" dxfId="1528" priority="1598" stopIfTrue="1" operator="containsText" text="Yes">
      <formula>NOT(ISERROR(SEARCH("Yes",J342)))</formula>
    </cfRule>
    <cfRule type="containsText" dxfId="1527" priority="1599" stopIfTrue="1" operator="containsText" text="No">
      <formula>NOT(ISERROR(SEARCH("No",J342)))</formula>
    </cfRule>
  </conditionalFormatting>
  <conditionalFormatting sqref="J343">
    <cfRule type="containsText" dxfId="1526" priority="1594" stopIfTrue="1" operator="containsText" text="N/A">
      <formula>NOT(ISERROR(SEARCH("N/A",J343)))</formula>
    </cfRule>
    <cfRule type="containsText" dxfId="1525" priority="1595" stopIfTrue="1" operator="containsText" text="Yes">
      <formula>NOT(ISERROR(SEARCH("Yes",J343)))</formula>
    </cfRule>
    <cfRule type="containsText" dxfId="1524" priority="1596" stopIfTrue="1" operator="containsText" text="No">
      <formula>NOT(ISERROR(SEARCH("No",J343)))</formula>
    </cfRule>
  </conditionalFormatting>
  <conditionalFormatting sqref="J350">
    <cfRule type="containsText" dxfId="1523" priority="1591" stopIfTrue="1" operator="containsText" text="N/A">
      <formula>NOT(ISERROR(SEARCH("N/A",J350)))</formula>
    </cfRule>
    <cfRule type="containsText" dxfId="1522" priority="1592" stopIfTrue="1" operator="containsText" text="Yes">
      <formula>NOT(ISERROR(SEARCH("Yes",J350)))</formula>
    </cfRule>
    <cfRule type="containsText" dxfId="1521" priority="1593" stopIfTrue="1" operator="containsText" text="No">
      <formula>NOT(ISERROR(SEARCH("No",J350)))</formula>
    </cfRule>
  </conditionalFormatting>
  <conditionalFormatting sqref="J352">
    <cfRule type="containsText" dxfId="1520" priority="1588" stopIfTrue="1" operator="containsText" text="N/A">
      <formula>NOT(ISERROR(SEARCH("N/A",J352)))</formula>
    </cfRule>
    <cfRule type="containsText" dxfId="1519" priority="1589" stopIfTrue="1" operator="containsText" text="Yes">
      <formula>NOT(ISERROR(SEARCH("Yes",J352)))</formula>
    </cfRule>
    <cfRule type="containsText" dxfId="1518" priority="1590" stopIfTrue="1" operator="containsText" text="No">
      <formula>NOT(ISERROR(SEARCH("No",J352)))</formula>
    </cfRule>
  </conditionalFormatting>
  <conditionalFormatting sqref="J355">
    <cfRule type="containsText" dxfId="1517" priority="1585" stopIfTrue="1" operator="containsText" text="N/A">
      <formula>NOT(ISERROR(SEARCH("N/A",J355)))</formula>
    </cfRule>
    <cfRule type="containsText" dxfId="1516" priority="1586" stopIfTrue="1" operator="containsText" text="Yes">
      <formula>NOT(ISERROR(SEARCH("Yes",J355)))</formula>
    </cfRule>
    <cfRule type="containsText" dxfId="1515" priority="1587" stopIfTrue="1" operator="containsText" text="No">
      <formula>NOT(ISERROR(SEARCH("No",J355)))</formula>
    </cfRule>
  </conditionalFormatting>
  <conditionalFormatting sqref="J356">
    <cfRule type="containsText" dxfId="1514" priority="1582" stopIfTrue="1" operator="containsText" text="N/A">
      <formula>NOT(ISERROR(SEARCH("N/A",J356)))</formula>
    </cfRule>
    <cfRule type="containsText" dxfId="1513" priority="1583" stopIfTrue="1" operator="containsText" text="Yes">
      <formula>NOT(ISERROR(SEARCH("Yes",J356)))</formula>
    </cfRule>
    <cfRule type="containsText" dxfId="1512" priority="1584" stopIfTrue="1" operator="containsText" text="No">
      <formula>NOT(ISERROR(SEARCH("No",J356)))</formula>
    </cfRule>
  </conditionalFormatting>
  <conditionalFormatting sqref="J357">
    <cfRule type="containsText" dxfId="1511" priority="1579" stopIfTrue="1" operator="containsText" text="N/A">
      <formula>NOT(ISERROR(SEARCH("N/A",J357)))</formula>
    </cfRule>
    <cfRule type="containsText" dxfId="1510" priority="1580" stopIfTrue="1" operator="containsText" text="Yes">
      <formula>NOT(ISERROR(SEARCH("Yes",J357)))</formula>
    </cfRule>
    <cfRule type="containsText" dxfId="1509" priority="1581" stopIfTrue="1" operator="containsText" text="No">
      <formula>NOT(ISERROR(SEARCH("No",J357)))</formula>
    </cfRule>
  </conditionalFormatting>
  <conditionalFormatting sqref="J358">
    <cfRule type="containsText" dxfId="1508" priority="1576" stopIfTrue="1" operator="containsText" text="N/A">
      <formula>NOT(ISERROR(SEARCH("N/A",J358)))</formula>
    </cfRule>
    <cfRule type="containsText" dxfId="1507" priority="1577" stopIfTrue="1" operator="containsText" text="Yes">
      <formula>NOT(ISERROR(SEARCH("Yes",J358)))</formula>
    </cfRule>
    <cfRule type="containsText" dxfId="1506" priority="1578" stopIfTrue="1" operator="containsText" text="No">
      <formula>NOT(ISERROR(SEARCH("No",J358)))</formula>
    </cfRule>
  </conditionalFormatting>
  <conditionalFormatting sqref="J359">
    <cfRule type="containsText" dxfId="1505" priority="1573" stopIfTrue="1" operator="containsText" text="N/A">
      <formula>NOT(ISERROR(SEARCH("N/A",J359)))</formula>
    </cfRule>
    <cfRule type="containsText" dxfId="1504" priority="1574" stopIfTrue="1" operator="containsText" text="Yes">
      <formula>NOT(ISERROR(SEARCH("Yes",J359)))</formula>
    </cfRule>
    <cfRule type="containsText" dxfId="1503" priority="1575" stopIfTrue="1" operator="containsText" text="No">
      <formula>NOT(ISERROR(SEARCH("No",J359)))</formula>
    </cfRule>
  </conditionalFormatting>
  <conditionalFormatting sqref="J360">
    <cfRule type="containsText" dxfId="1502" priority="1570" stopIfTrue="1" operator="containsText" text="N/A">
      <formula>NOT(ISERROR(SEARCH("N/A",J360)))</formula>
    </cfRule>
    <cfRule type="containsText" dxfId="1501" priority="1571" stopIfTrue="1" operator="containsText" text="Yes">
      <formula>NOT(ISERROR(SEARCH("Yes",J360)))</formula>
    </cfRule>
    <cfRule type="containsText" dxfId="1500" priority="1572" stopIfTrue="1" operator="containsText" text="No">
      <formula>NOT(ISERROR(SEARCH("No",J360)))</formula>
    </cfRule>
  </conditionalFormatting>
  <conditionalFormatting sqref="J361">
    <cfRule type="containsText" dxfId="1499" priority="1567" stopIfTrue="1" operator="containsText" text="N/A">
      <formula>NOT(ISERROR(SEARCH("N/A",J361)))</formula>
    </cfRule>
    <cfRule type="containsText" dxfId="1498" priority="1568" stopIfTrue="1" operator="containsText" text="Yes">
      <formula>NOT(ISERROR(SEARCH("Yes",J361)))</formula>
    </cfRule>
    <cfRule type="containsText" dxfId="1497" priority="1569" stopIfTrue="1" operator="containsText" text="No">
      <formula>NOT(ISERROR(SEARCH("No",J361)))</formula>
    </cfRule>
  </conditionalFormatting>
  <conditionalFormatting sqref="J362">
    <cfRule type="containsText" dxfId="1496" priority="1564" stopIfTrue="1" operator="containsText" text="N/A">
      <formula>NOT(ISERROR(SEARCH("N/A",J362)))</formula>
    </cfRule>
    <cfRule type="containsText" dxfId="1495" priority="1565" stopIfTrue="1" operator="containsText" text="Yes">
      <formula>NOT(ISERROR(SEARCH("Yes",J362)))</formula>
    </cfRule>
    <cfRule type="containsText" dxfId="1494" priority="1566" stopIfTrue="1" operator="containsText" text="No">
      <formula>NOT(ISERROR(SEARCH("No",J362)))</formula>
    </cfRule>
  </conditionalFormatting>
  <conditionalFormatting sqref="J314">
    <cfRule type="containsText" dxfId="1493" priority="1561" stopIfTrue="1" operator="containsText" text="N/A">
      <formula>NOT(ISERROR(SEARCH("N/A",J314)))</formula>
    </cfRule>
    <cfRule type="containsText" dxfId="1492" priority="1562" stopIfTrue="1" operator="containsText" text="Yes">
      <formula>NOT(ISERROR(SEARCH("Yes",J314)))</formula>
    </cfRule>
    <cfRule type="containsText" dxfId="1491" priority="1563" stopIfTrue="1" operator="containsText" text="No">
      <formula>NOT(ISERROR(SEARCH("No",J314)))</formula>
    </cfRule>
  </conditionalFormatting>
  <conditionalFormatting sqref="J364">
    <cfRule type="containsText" dxfId="1490" priority="1558" stopIfTrue="1" operator="containsText" text="N/A">
      <formula>NOT(ISERROR(SEARCH("N/A",J364)))</formula>
    </cfRule>
    <cfRule type="containsText" dxfId="1489" priority="1559" stopIfTrue="1" operator="containsText" text="Yes">
      <formula>NOT(ISERROR(SEARCH("Yes",J364)))</formula>
    </cfRule>
    <cfRule type="containsText" dxfId="1488" priority="1560" stopIfTrue="1" operator="containsText" text="No">
      <formula>NOT(ISERROR(SEARCH("No",J364)))</formula>
    </cfRule>
  </conditionalFormatting>
  <conditionalFormatting sqref="J366">
    <cfRule type="containsText" dxfId="1487" priority="1555" stopIfTrue="1" operator="containsText" text="N/A">
      <formula>NOT(ISERROR(SEARCH("N/A",J366)))</formula>
    </cfRule>
    <cfRule type="containsText" dxfId="1486" priority="1556" stopIfTrue="1" operator="containsText" text="Yes">
      <formula>NOT(ISERROR(SEARCH("Yes",J366)))</formula>
    </cfRule>
    <cfRule type="containsText" dxfId="1485" priority="1557" stopIfTrue="1" operator="containsText" text="No">
      <formula>NOT(ISERROR(SEARCH("No",J366)))</formula>
    </cfRule>
  </conditionalFormatting>
  <conditionalFormatting sqref="J367">
    <cfRule type="containsText" dxfId="1484" priority="1552" stopIfTrue="1" operator="containsText" text="N/A">
      <formula>NOT(ISERROR(SEARCH("N/A",J367)))</formula>
    </cfRule>
    <cfRule type="containsText" dxfId="1483" priority="1553" stopIfTrue="1" operator="containsText" text="Yes">
      <formula>NOT(ISERROR(SEARCH("Yes",J367)))</formula>
    </cfRule>
    <cfRule type="containsText" dxfId="1482" priority="1554" stopIfTrue="1" operator="containsText" text="No">
      <formula>NOT(ISERROR(SEARCH("No",J367)))</formula>
    </cfRule>
  </conditionalFormatting>
  <conditionalFormatting sqref="J368">
    <cfRule type="containsText" dxfId="1481" priority="1549" stopIfTrue="1" operator="containsText" text="N/A">
      <formula>NOT(ISERROR(SEARCH("N/A",J368)))</formula>
    </cfRule>
    <cfRule type="containsText" dxfId="1480" priority="1550" stopIfTrue="1" operator="containsText" text="Yes">
      <formula>NOT(ISERROR(SEARCH("Yes",J368)))</formula>
    </cfRule>
    <cfRule type="containsText" dxfId="1479" priority="1551" stopIfTrue="1" operator="containsText" text="No">
      <formula>NOT(ISERROR(SEARCH("No",J368)))</formula>
    </cfRule>
  </conditionalFormatting>
  <conditionalFormatting sqref="J369">
    <cfRule type="containsText" dxfId="1478" priority="1546" stopIfTrue="1" operator="containsText" text="N/A">
      <formula>NOT(ISERROR(SEARCH("N/A",J369)))</formula>
    </cfRule>
    <cfRule type="containsText" dxfId="1477" priority="1547" stopIfTrue="1" operator="containsText" text="Yes">
      <formula>NOT(ISERROR(SEARCH("Yes",J369)))</formula>
    </cfRule>
    <cfRule type="containsText" dxfId="1476" priority="1548" stopIfTrue="1" operator="containsText" text="No">
      <formula>NOT(ISERROR(SEARCH("No",J369)))</formula>
    </cfRule>
  </conditionalFormatting>
  <conditionalFormatting sqref="J371">
    <cfRule type="containsText" dxfId="1475" priority="1543" stopIfTrue="1" operator="containsText" text="N/A">
      <formula>NOT(ISERROR(SEARCH("N/A",J371)))</formula>
    </cfRule>
    <cfRule type="containsText" dxfId="1474" priority="1544" stopIfTrue="1" operator="containsText" text="Yes">
      <formula>NOT(ISERROR(SEARCH("Yes",J371)))</formula>
    </cfRule>
    <cfRule type="containsText" dxfId="1473" priority="1545" stopIfTrue="1" operator="containsText" text="No">
      <formula>NOT(ISERROR(SEARCH("No",J371)))</formula>
    </cfRule>
  </conditionalFormatting>
  <conditionalFormatting sqref="J375">
    <cfRule type="containsText" dxfId="1472" priority="1540" stopIfTrue="1" operator="containsText" text="N/A">
      <formula>NOT(ISERROR(SEARCH("N/A",J375)))</formula>
    </cfRule>
    <cfRule type="containsText" dxfId="1471" priority="1541" stopIfTrue="1" operator="containsText" text="Yes">
      <formula>NOT(ISERROR(SEARCH("Yes",J375)))</formula>
    </cfRule>
    <cfRule type="containsText" dxfId="1470" priority="1542" stopIfTrue="1" operator="containsText" text="No">
      <formula>NOT(ISERROR(SEARCH("No",J375)))</formula>
    </cfRule>
  </conditionalFormatting>
  <conditionalFormatting sqref="J378">
    <cfRule type="containsText" dxfId="1469" priority="1537" stopIfTrue="1" operator="containsText" text="N/A">
      <formula>NOT(ISERROR(SEARCH("N/A",J378)))</formula>
    </cfRule>
    <cfRule type="containsText" dxfId="1468" priority="1538" stopIfTrue="1" operator="containsText" text="Yes">
      <formula>NOT(ISERROR(SEARCH("Yes",J378)))</formula>
    </cfRule>
    <cfRule type="containsText" dxfId="1467" priority="1539" stopIfTrue="1" operator="containsText" text="No">
      <formula>NOT(ISERROR(SEARCH("No",J378)))</formula>
    </cfRule>
  </conditionalFormatting>
  <conditionalFormatting sqref="J383">
    <cfRule type="containsText" dxfId="1466" priority="1534" stopIfTrue="1" operator="containsText" text="N/A">
      <formula>NOT(ISERROR(SEARCH("N/A",J383)))</formula>
    </cfRule>
    <cfRule type="containsText" dxfId="1465" priority="1535" stopIfTrue="1" operator="containsText" text="Yes">
      <formula>NOT(ISERROR(SEARCH("Yes",J383)))</formula>
    </cfRule>
    <cfRule type="containsText" dxfId="1464" priority="1536" stopIfTrue="1" operator="containsText" text="No">
      <formula>NOT(ISERROR(SEARCH("No",J383)))</formula>
    </cfRule>
  </conditionalFormatting>
  <conditionalFormatting sqref="J384">
    <cfRule type="containsText" dxfId="1463" priority="1531" stopIfTrue="1" operator="containsText" text="N/A">
      <formula>NOT(ISERROR(SEARCH("N/A",J384)))</formula>
    </cfRule>
    <cfRule type="containsText" dxfId="1462" priority="1532" stopIfTrue="1" operator="containsText" text="Yes">
      <formula>NOT(ISERROR(SEARCH("Yes",J384)))</formula>
    </cfRule>
    <cfRule type="containsText" dxfId="1461" priority="1533" stopIfTrue="1" operator="containsText" text="No">
      <formula>NOT(ISERROR(SEARCH("No",J384)))</formula>
    </cfRule>
  </conditionalFormatting>
  <conditionalFormatting sqref="J385">
    <cfRule type="containsText" dxfId="1460" priority="1528" stopIfTrue="1" operator="containsText" text="N/A">
      <formula>NOT(ISERROR(SEARCH("N/A",J385)))</formula>
    </cfRule>
    <cfRule type="containsText" dxfId="1459" priority="1529" stopIfTrue="1" operator="containsText" text="Yes">
      <formula>NOT(ISERROR(SEARCH("Yes",J385)))</formula>
    </cfRule>
    <cfRule type="containsText" dxfId="1458" priority="1530" stopIfTrue="1" operator="containsText" text="No">
      <formula>NOT(ISERROR(SEARCH("No",J385)))</formula>
    </cfRule>
  </conditionalFormatting>
  <conditionalFormatting sqref="J386">
    <cfRule type="containsText" dxfId="1457" priority="1525" stopIfTrue="1" operator="containsText" text="N/A">
      <formula>NOT(ISERROR(SEARCH("N/A",J386)))</formula>
    </cfRule>
    <cfRule type="containsText" dxfId="1456" priority="1526" stopIfTrue="1" operator="containsText" text="Yes">
      <formula>NOT(ISERROR(SEARCH("Yes",J386)))</formula>
    </cfRule>
    <cfRule type="containsText" dxfId="1455" priority="1527" stopIfTrue="1" operator="containsText" text="No">
      <formula>NOT(ISERROR(SEARCH("No",J386)))</formula>
    </cfRule>
  </conditionalFormatting>
  <conditionalFormatting sqref="J387">
    <cfRule type="containsText" dxfId="1454" priority="1522" stopIfTrue="1" operator="containsText" text="N/A">
      <formula>NOT(ISERROR(SEARCH("N/A",J387)))</formula>
    </cfRule>
    <cfRule type="containsText" dxfId="1453" priority="1523" stopIfTrue="1" operator="containsText" text="Yes">
      <formula>NOT(ISERROR(SEARCH("Yes",J387)))</formula>
    </cfRule>
    <cfRule type="containsText" dxfId="1452" priority="1524" stopIfTrue="1" operator="containsText" text="No">
      <formula>NOT(ISERROR(SEARCH("No",J387)))</formula>
    </cfRule>
  </conditionalFormatting>
  <conditionalFormatting sqref="J388">
    <cfRule type="containsText" dxfId="1451" priority="1519" stopIfTrue="1" operator="containsText" text="N/A">
      <formula>NOT(ISERROR(SEARCH("N/A",J388)))</formula>
    </cfRule>
    <cfRule type="containsText" dxfId="1450" priority="1520" stopIfTrue="1" operator="containsText" text="Yes">
      <formula>NOT(ISERROR(SEARCH("Yes",J388)))</formula>
    </cfRule>
    <cfRule type="containsText" dxfId="1449" priority="1521" stopIfTrue="1" operator="containsText" text="No">
      <formula>NOT(ISERROR(SEARCH("No",J388)))</formula>
    </cfRule>
  </conditionalFormatting>
  <conditionalFormatting sqref="J389">
    <cfRule type="containsText" dxfId="1448" priority="1516" stopIfTrue="1" operator="containsText" text="N/A">
      <formula>NOT(ISERROR(SEARCH("N/A",J389)))</formula>
    </cfRule>
    <cfRule type="containsText" dxfId="1447" priority="1517" stopIfTrue="1" operator="containsText" text="Yes">
      <formula>NOT(ISERROR(SEARCH("Yes",J389)))</formula>
    </cfRule>
    <cfRule type="containsText" dxfId="1446" priority="1518" stopIfTrue="1" operator="containsText" text="No">
      <formula>NOT(ISERROR(SEARCH("No",J389)))</formula>
    </cfRule>
  </conditionalFormatting>
  <conditionalFormatting sqref="J390">
    <cfRule type="containsText" dxfId="1445" priority="1513" stopIfTrue="1" operator="containsText" text="N/A">
      <formula>NOT(ISERROR(SEARCH("N/A",J390)))</formula>
    </cfRule>
    <cfRule type="containsText" dxfId="1444" priority="1514" stopIfTrue="1" operator="containsText" text="Yes">
      <formula>NOT(ISERROR(SEARCH("Yes",J390)))</formula>
    </cfRule>
    <cfRule type="containsText" dxfId="1443" priority="1515" stopIfTrue="1" operator="containsText" text="No">
      <formula>NOT(ISERROR(SEARCH("No",J390)))</formula>
    </cfRule>
  </conditionalFormatting>
  <conditionalFormatting sqref="J391">
    <cfRule type="containsText" dxfId="1442" priority="1510" stopIfTrue="1" operator="containsText" text="N/A">
      <formula>NOT(ISERROR(SEARCH("N/A",J391)))</formula>
    </cfRule>
    <cfRule type="containsText" dxfId="1441" priority="1511" stopIfTrue="1" operator="containsText" text="Yes">
      <formula>NOT(ISERROR(SEARCH("Yes",J391)))</formula>
    </cfRule>
    <cfRule type="containsText" dxfId="1440" priority="1512" stopIfTrue="1" operator="containsText" text="No">
      <formula>NOT(ISERROR(SEARCH("No",J391)))</formula>
    </cfRule>
  </conditionalFormatting>
  <conditionalFormatting sqref="J392">
    <cfRule type="containsText" dxfId="1439" priority="1504" stopIfTrue="1" operator="containsText" text="N/A">
      <formula>NOT(ISERROR(SEARCH("N/A",J392)))</formula>
    </cfRule>
    <cfRule type="containsText" dxfId="1438" priority="1505" stopIfTrue="1" operator="containsText" text="Yes">
      <formula>NOT(ISERROR(SEARCH("Yes",J392)))</formula>
    </cfRule>
    <cfRule type="containsText" dxfId="1437" priority="1506" stopIfTrue="1" operator="containsText" text="No">
      <formula>NOT(ISERROR(SEARCH("No",J392)))</formula>
    </cfRule>
  </conditionalFormatting>
  <conditionalFormatting sqref="J393">
    <cfRule type="containsText" dxfId="1436" priority="1501" stopIfTrue="1" operator="containsText" text="N/A">
      <formula>NOT(ISERROR(SEARCH("N/A",J393)))</formula>
    </cfRule>
    <cfRule type="containsText" dxfId="1435" priority="1502" stopIfTrue="1" operator="containsText" text="Yes">
      <formula>NOT(ISERROR(SEARCH("Yes",J393)))</formula>
    </cfRule>
    <cfRule type="containsText" dxfId="1434" priority="1503" stopIfTrue="1" operator="containsText" text="No">
      <formula>NOT(ISERROR(SEARCH("No",J393)))</formula>
    </cfRule>
  </conditionalFormatting>
  <conditionalFormatting sqref="J394">
    <cfRule type="containsText" dxfId="1433" priority="1498" stopIfTrue="1" operator="containsText" text="N/A">
      <formula>NOT(ISERROR(SEARCH("N/A",J394)))</formula>
    </cfRule>
    <cfRule type="containsText" dxfId="1432" priority="1499" stopIfTrue="1" operator="containsText" text="Yes">
      <formula>NOT(ISERROR(SEARCH("Yes",J394)))</formula>
    </cfRule>
    <cfRule type="containsText" dxfId="1431" priority="1500" stopIfTrue="1" operator="containsText" text="No">
      <formula>NOT(ISERROR(SEARCH("No",J394)))</formula>
    </cfRule>
  </conditionalFormatting>
  <conditionalFormatting sqref="J395">
    <cfRule type="containsText" dxfId="1430" priority="1495" stopIfTrue="1" operator="containsText" text="N/A">
      <formula>NOT(ISERROR(SEARCH("N/A",J395)))</formula>
    </cfRule>
    <cfRule type="containsText" dxfId="1429" priority="1496" stopIfTrue="1" operator="containsText" text="Yes">
      <formula>NOT(ISERROR(SEARCH("Yes",J395)))</formula>
    </cfRule>
    <cfRule type="containsText" dxfId="1428" priority="1497" stopIfTrue="1" operator="containsText" text="No">
      <formula>NOT(ISERROR(SEARCH("No",J395)))</formula>
    </cfRule>
  </conditionalFormatting>
  <conditionalFormatting sqref="J397">
    <cfRule type="containsText" dxfId="1427" priority="1492" stopIfTrue="1" operator="containsText" text="N/A">
      <formula>NOT(ISERROR(SEARCH("N/A",J397)))</formula>
    </cfRule>
    <cfRule type="containsText" dxfId="1426" priority="1493" stopIfTrue="1" operator="containsText" text="Yes">
      <formula>NOT(ISERROR(SEARCH("Yes",J397)))</formula>
    </cfRule>
    <cfRule type="containsText" dxfId="1425" priority="1494" stopIfTrue="1" operator="containsText" text="No">
      <formula>NOT(ISERROR(SEARCH("No",J397)))</formula>
    </cfRule>
  </conditionalFormatting>
  <conditionalFormatting sqref="J398">
    <cfRule type="containsText" dxfId="1424" priority="1489" stopIfTrue="1" operator="containsText" text="N/A">
      <formula>NOT(ISERROR(SEARCH("N/A",J398)))</formula>
    </cfRule>
    <cfRule type="containsText" dxfId="1423" priority="1490" stopIfTrue="1" operator="containsText" text="Yes">
      <formula>NOT(ISERROR(SEARCH("Yes",J398)))</formula>
    </cfRule>
    <cfRule type="containsText" dxfId="1422" priority="1491" stopIfTrue="1" operator="containsText" text="No">
      <formula>NOT(ISERROR(SEARCH("No",J398)))</formula>
    </cfRule>
  </conditionalFormatting>
  <conditionalFormatting sqref="J399">
    <cfRule type="containsText" dxfId="1421" priority="1486" stopIfTrue="1" operator="containsText" text="N/A">
      <formula>NOT(ISERROR(SEARCH("N/A",J399)))</formula>
    </cfRule>
    <cfRule type="containsText" dxfId="1420" priority="1487" stopIfTrue="1" operator="containsText" text="Yes">
      <formula>NOT(ISERROR(SEARCH("Yes",J399)))</formula>
    </cfRule>
    <cfRule type="containsText" dxfId="1419" priority="1488" stopIfTrue="1" operator="containsText" text="No">
      <formula>NOT(ISERROR(SEARCH("No",J399)))</formula>
    </cfRule>
  </conditionalFormatting>
  <conditionalFormatting sqref="J400">
    <cfRule type="containsText" dxfId="1418" priority="1483" stopIfTrue="1" operator="containsText" text="N/A">
      <formula>NOT(ISERROR(SEARCH("N/A",J400)))</formula>
    </cfRule>
    <cfRule type="containsText" dxfId="1417" priority="1484" stopIfTrue="1" operator="containsText" text="Yes">
      <formula>NOT(ISERROR(SEARCH("Yes",J400)))</formula>
    </cfRule>
    <cfRule type="containsText" dxfId="1416" priority="1485" stopIfTrue="1" operator="containsText" text="No">
      <formula>NOT(ISERROR(SEARCH("No",J400)))</formula>
    </cfRule>
  </conditionalFormatting>
  <conditionalFormatting sqref="J401">
    <cfRule type="containsText" dxfId="1415" priority="1480" stopIfTrue="1" operator="containsText" text="N/A">
      <formula>NOT(ISERROR(SEARCH("N/A",J401)))</formula>
    </cfRule>
    <cfRule type="containsText" dxfId="1414" priority="1481" stopIfTrue="1" operator="containsText" text="Yes">
      <formula>NOT(ISERROR(SEARCH("Yes",J401)))</formula>
    </cfRule>
    <cfRule type="containsText" dxfId="1413" priority="1482" stopIfTrue="1" operator="containsText" text="No">
      <formula>NOT(ISERROR(SEARCH("No",J401)))</formula>
    </cfRule>
  </conditionalFormatting>
  <conditionalFormatting sqref="J402">
    <cfRule type="containsText" dxfId="1412" priority="1477" stopIfTrue="1" operator="containsText" text="N/A">
      <formula>NOT(ISERROR(SEARCH("N/A",J402)))</formula>
    </cfRule>
    <cfRule type="containsText" dxfId="1411" priority="1478" stopIfTrue="1" operator="containsText" text="Yes">
      <formula>NOT(ISERROR(SEARCH("Yes",J402)))</formula>
    </cfRule>
    <cfRule type="containsText" dxfId="1410" priority="1479" stopIfTrue="1" operator="containsText" text="No">
      <formula>NOT(ISERROR(SEARCH("No",J402)))</formula>
    </cfRule>
  </conditionalFormatting>
  <conditionalFormatting sqref="J413">
    <cfRule type="containsText" dxfId="1409" priority="1474" stopIfTrue="1" operator="containsText" text="N/A">
      <formula>NOT(ISERROR(SEARCH("N/A",J413)))</formula>
    </cfRule>
    <cfRule type="containsText" dxfId="1408" priority="1475" stopIfTrue="1" operator="containsText" text="Yes">
      <formula>NOT(ISERROR(SEARCH("Yes",J413)))</formula>
    </cfRule>
    <cfRule type="containsText" dxfId="1407" priority="1476" stopIfTrue="1" operator="containsText" text="No">
      <formula>NOT(ISERROR(SEARCH("No",J413)))</formula>
    </cfRule>
  </conditionalFormatting>
  <conditionalFormatting sqref="J414">
    <cfRule type="containsText" dxfId="1406" priority="1471" stopIfTrue="1" operator="containsText" text="N/A">
      <formula>NOT(ISERROR(SEARCH("N/A",J414)))</formula>
    </cfRule>
    <cfRule type="containsText" dxfId="1405" priority="1472" stopIfTrue="1" operator="containsText" text="Yes">
      <formula>NOT(ISERROR(SEARCH("Yes",J414)))</formula>
    </cfRule>
    <cfRule type="containsText" dxfId="1404" priority="1473" stopIfTrue="1" operator="containsText" text="No">
      <formula>NOT(ISERROR(SEARCH("No",J414)))</formula>
    </cfRule>
  </conditionalFormatting>
  <conditionalFormatting sqref="J415">
    <cfRule type="containsText" dxfId="1403" priority="1468" stopIfTrue="1" operator="containsText" text="N/A">
      <formula>NOT(ISERROR(SEARCH("N/A",J415)))</formula>
    </cfRule>
    <cfRule type="containsText" dxfId="1402" priority="1469" stopIfTrue="1" operator="containsText" text="Yes">
      <formula>NOT(ISERROR(SEARCH("Yes",J415)))</formula>
    </cfRule>
    <cfRule type="containsText" dxfId="1401" priority="1470" stopIfTrue="1" operator="containsText" text="No">
      <formula>NOT(ISERROR(SEARCH("No",J415)))</formula>
    </cfRule>
  </conditionalFormatting>
  <conditionalFormatting sqref="J416">
    <cfRule type="containsText" dxfId="1400" priority="1465" stopIfTrue="1" operator="containsText" text="N/A">
      <formula>NOT(ISERROR(SEARCH("N/A",J416)))</formula>
    </cfRule>
    <cfRule type="containsText" dxfId="1399" priority="1466" stopIfTrue="1" operator="containsText" text="Yes">
      <formula>NOT(ISERROR(SEARCH("Yes",J416)))</formula>
    </cfRule>
    <cfRule type="containsText" dxfId="1398" priority="1467" stopIfTrue="1" operator="containsText" text="No">
      <formula>NOT(ISERROR(SEARCH("No",J416)))</formula>
    </cfRule>
  </conditionalFormatting>
  <conditionalFormatting sqref="J417">
    <cfRule type="containsText" dxfId="1397" priority="1462" stopIfTrue="1" operator="containsText" text="N/A">
      <formula>NOT(ISERROR(SEARCH("N/A",J417)))</formula>
    </cfRule>
    <cfRule type="containsText" dxfId="1396" priority="1463" stopIfTrue="1" operator="containsText" text="Yes">
      <formula>NOT(ISERROR(SEARCH("Yes",J417)))</formula>
    </cfRule>
    <cfRule type="containsText" dxfId="1395" priority="1464" stopIfTrue="1" operator="containsText" text="No">
      <formula>NOT(ISERROR(SEARCH("No",J417)))</formula>
    </cfRule>
  </conditionalFormatting>
  <conditionalFormatting sqref="J418">
    <cfRule type="containsText" dxfId="1394" priority="1459" stopIfTrue="1" operator="containsText" text="N/A">
      <formula>NOT(ISERROR(SEARCH("N/A",J418)))</formula>
    </cfRule>
    <cfRule type="containsText" dxfId="1393" priority="1460" stopIfTrue="1" operator="containsText" text="Yes">
      <formula>NOT(ISERROR(SEARCH("Yes",J418)))</formula>
    </cfRule>
    <cfRule type="containsText" dxfId="1392" priority="1461" stopIfTrue="1" operator="containsText" text="No">
      <formula>NOT(ISERROR(SEARCH("No",J418)))</formula>
    </cfRule>
  </conditionalFormatting>
  <conditionalFormatting sqref="J419">
    <cfRule type="containsText" dxfId="1391" priority="1456" stopIfTrue="1" operator="containsText" text="N/A">
      <formula>NOT(ISERROR(SEARCH("N/A",J419)))</formula>
    </cfRule>
    <cfRule type="containsText" dxfId="1390" priority="1457" stopIfTrue="1" operator="containsText" text="Yes">
      <formula>NOT(ISERROR(SEARCH("Yes",J419)))</formula>
    </cfRule>
    <cfRule type="containsText" dxfId="1389" priority="1458" stopIfTrue="1" operator="containsText" text="No">
      <formula>NOT(ISERROR(SEARCH("No",J419)))</formula>
    </cfRule>
  </conditionalFormatting>
  <conditionalFormatting sqref="J433">
    <cfRule type="containsText" dxfId="1388" priority="1453" stopIfTrue="1" operator="containsText" text="N/A">
      <formula>NOT(ISERROR(SEARCH("N/A",J433)))</formula>
    </cfRule>
    <cfRule type="containsText" dxfId="1387" priority="1454" stopIfTrue="1" operator="containsText" text="Yes">
      <formula>NOT(ISERROR(SEARCH("Yes",J433)))</formula>
    </cfRule>
    <cfRule type="containsText" dxfId="1386" priority="1455" stopIfTrue="1" operator="containsText" text="No">
      <formula>NOT(ISERROR(SEARCH("No",J433)))</formula>
    </cfRule>
  </conditionalFormatting>
  <conditionalFormatting sqref="J434">
    <cfRule type="containsText" dxfId="1385" priority="1450" stopIfTrue="1" operator="containsText" text="N/A">
      <formula>NOT(ISERROR(SEARCH("N/A",J434)))</formula>
    </cfRule>
    <cfRule type="containsText" dxfId="1384" priority="1451" stopIfTrue="1" operator="containsText" text="Yes">
      <formula>NOT(ISERROR(SEARCH("Yes",J434)))</formula>
    </cfRule>
    <cfRule type="containsText" dxfId="1383" priority="1452" stopIfTrue="1" operator="containsText" text="No">
      <formula>NOT(ISERROR(SEARCH("No",J434)))</formula>
    </cfRule>
  </conditionalFormatting>
  <conditionalFormatting sqref="J435">
    <cfRule type="containsText" dxfId="1382" priority="1447" stopIfTrue="1" operator="containsText" text="N/A">
      <formula>NOT(ISERROR(SEARCH("N/A",J435)))</formula>
    </cfRule>
    <cfRule type="containsText" dxfId="1381" priority="1448" stopIfTrue="1" operator="containsText" text="Yes">
      <formula>NOT(ISERROR(SEARCH("Yes",J435)))</formula>
    </cfRule>
    <cfRule type="containsText" dxfId="1380" priority="1449" stopIfTrue="1" operator="containsText" text="No">
      <formula>NOT(ISERROR(SEARCH("No",J435)))</formula>
    </cfRule>
  </conditionalFormatting>
  <conditionalFormatting sqref="J436">
    <cfRule type="containsText" dxfId="1379" priority="1444" stopIfTrue="1" operator="containsText" text="N/A">
      <formula>NOT(ISERROR(SEARCH("N/A",J436)))</formula>
    </cfRule>
    <cfRule type="containsText" dxfId="1378" priority="1445" stopIfTrue="1" operator="containsText" text="Yes">
      <formula>NOT(ISERROR(SEARCH("Yes",J436)))</formula>
    </cfRule>
    <cfRule type="containsText" dxfId="1377" priority="1446" stopIfTrue="1" operator="containsText" text="No">
      <formula>NOT(ISERROR(SEARCH("No",J436)))</formula>
    </cfRule>
  </conditionalFormatting>
  <conditionalFormatting sqref="J437">
    <cfRule type="containsText" dxfId="1376" priority="1441" stopIfTrue="1" operator="containsText" text="N/A">
      <formula>NOT(ISERROR(SEARCH("N/A",J437)))</formula>
    </cfRule>
    <cfRule type="containsText" dxfId="1375" priority="1442" stopIfTrue="1" operator="containsText" text="Yes">
      <formula>NOT(ISERROR(SEARCH("Yes",J437)))</formula>
    </cfRule>
    <cfRule type="containsText" dxfId="1374" priority="1443" stopIfTrue="1" operator="containsText" text="No">
      <formula>NOT(ISERROR(SEARCH("No",J437)))</formula>
    </cfRule>
  </conditionalFormatting>
  <conditionalFormatting sqref="J438">
    <cfRule type="containsText" dxfId="1373" priority="1438" stopIfTrue="1" operator="containsText" text="N/A">
      <formula>NOT(ISERROR(SEARCH("N/A",J438)))</formula>
    </cfRule>
    <cfRule type="containsText" dxfId="1372" priority="1439" stopIfTrue="1" operator="containsText" text="Yes">
      <formula>NOT(ISERROR(SEARCH("Yes",J438)))</formula>
    </cfRule>
    <cfRule type="containsText" dxfId="1371" priority="1440" stopIfTrue="1" operator="containsText" text="No">
      <formula>NOT(ISERROR(SEARCH("No",J438)))</formula>
    </cfRule>
  </conditionalFormatting>
  <conditionalFormatting sqref="J439">
    <cfRule type="containsText" dxfId="1370" priority="1435" stopIfTrue="1" operator="containsText" text="N/A">
      <formula>NOT(ISERROR(SEARCH("N/A",J439)))</formula>
    </cfRule>
    <cfRule type="containsText" dxfId="1369" priority="1436" stopIfTrue="1" operator="containsText" text="Yes">
      <formula>NOT(ISERROR(SEARCH("Yes",J439)))</formula>
    </cfRule>
    <cfRule type="containsText" dxfId="1368" priority="1437" stopIfTrue="1" operator="containsText" text="No">
      <formula>NOT(ISERROR(SEARCH("No",J439)))</formula>
    </cfRule>
  </conditionalFormatting>
  <conditionalFormatting sqref="J440">
    <cfRule type="containsText" dxfId="1367" priority="1432" stopIfTrue="1" operator="containsText" text="N/A">
      <formula>NOT(ISERROR(SEARCH("N/A",J440)))</formula>
    </cfRule>
    <cfRule type="containsText" dxfId="1366" priority="1433" stopIfTrue="1" operator="containsText" text="Yes">
      <formula>NOT(ISERROR(SEARCH("Yes",J440)))</formula>
    </cfRule>
    <cfRule type="containsText" dxfId="1365" priority="1434" stopIfTrue="1" operator="containsText" text="No">
      <formula>NOT(ISERROR(SEARCH("No",J440)))</formula>
    </cfRule>
  </conditionalFormatting>
  <conditionalFormatting sqref="J441">
    <cfRule type="containsText" dxfId="1364" priority="1429" stopIfTrue="1" operator="containsText" text="N/A">
      <formula>NOT(ISERROR(SEARCH("N/A",J441)))</formula>
    </cfRule>
    <cfRule type="containsText" dxfId="1363" priority="1430" stopIfTrue="1" operator="containsText" text="Yes">
      <formula>NOT(ISERROR(SEARCH("Yes",J441)))</formula>
    </cfRule>
    <cfRule type="containsText" dxfId="1362" priority="1431" stopIfTrue="1" operator="containsText" text="No">
      <formula>NOT(ISERROR(SEARCH("No",J441)))</formula>
    </cfRule>
  </conditionalFormatting>
  <conditionalFormatting sqref="J442">
    <cfRule type="containsText" dxfId="1361" priority="1426" stopIfTrue="1" operator="containsText" text="N/A">
      <formula>NOT(ISERROR(SEARCH("N/A",J442)))</formula>
    </cfRule>
    <cfRule type="containsText" dxfId="1360" priority="1427" stopIfTrue="1" operator="containsText" text="Yes">
      <formula>NOT(ISERROR(SEARCH("Yes",J442)))</formula>
    </cfRule>
    <cfRule type="containsText" dxfId="1359" priority="1428" stopIfTrue="1" operator="containsText" text="No">
      <formula>NOT(ISERROR(SEARCH("No",J442)))</formula>
    </cfRule>
  </conditionalFormatting>
  <conditionalFormatting sqref="J443">
    <cfRule type="containsText" dxfId="1358" priority="1423" stopIfTrue="1" operator="containsText" text="N/A">
      <formula>NOT(ISERROR(SEARCH("N/A",J443)))</formula>
    </cfRule>
    <cfRule type="containsText" dxfId="1357" priority="1424" stopIfTrue="1" operator="containsText" text="Yes">
      <formula>NOT(ISERROR(SEARCH("Yes",J443)))</formula>
    </cfRule>
    <cfRule type="containsText" dxfId="1356" priority="1425" stopIfTrue="1" operator="containsText" text="No">
      <formula>NOT(ISERROR(SEARCH("No",J443)))</formula>
    </cfRule>
  </conditionalFormatting>
  <conditionalFormatting sqref="J444">
    <cfRule type="containsText" dxfId="1355" priority="1420" stopIfTrue="1" operator="containsText" text="N/A">
      <formula>NOT(ISERROR(SEARCH("N/A",J444)))</formula>
    </cfRule>
    <cfRule type="containsText" dxfId="1354" priority="1421" stopIfTrue="1" operator="containsText" text="Yes">
      <formula>NOT(ISERROR(SEARCH("Yes",J444)))</formula>
    </cfRule>
    <cfRule type="containsText" dxfId="1353" priority="1422" stopIfTrue="1" operator="containsText" text="No">
      <formula>NOT(ISERROR(SEARCH("No",J444)))</formula>
    </cfRule>
  </conditionalFormatting>
  <conditionalFormatting sqref="J445">
    <cfRule type="containsText" dxfId="1352" priority="1417" stopIfTrue="1" operator="containsText" text="N/A">
      <formula>NOT(ISERROR(SEARCH("N/A",J445)))</formula>
    </cfRule>
    <cfRule type="containsText" dxfId="1351" priority="1418" stopIfTrue="1" operator="containsText" text="Yes">
      <formula>NOT(ISERROR(SEARCH("Yes",J445)))</formula>
    </cfRule>
    <cfRule type="containsText" dxfId="1350" priority="1419" stopIfTrue="1" operator="containsText" text="No">
      <formula>NOT(ISERROR(SEARCH("No",J445)))</formula>
    </cfRule>
  </conditionalFormatting>
  <conditionalFormatting sqref="J446">
    <cfRule type="containsText" dxfId="1349" priority="1414" stopIfTrue="1" operator="containsText" text="N/A">
      <formula>NOT(ISERROR(SEARCH("N/A",J446)))</formula>
    </cfRule>
    <cfRule type="containsText" dxfId="1348" priority="1415" stopIfTrue="1" operator="containsText" text="Yes">
      <formula>NOT(ISERROR(SEARCH("Yes",J446)))</formula>
    </cfRule>
    <cfRule type="containsText" dxfId="1347" priority="1416" stopIfTrue="1" operator="containsText" text="No">
      <formula>NOT(ISERROR(SEARCH("No",J446)))</formula>
    </cfRule>
  </conditionalFormatting>
  <conditionalFormatting sqref="J447">
    <cfRule type="containsText" dxfId="1346" priority="1411" stopIfTrue="1" operator="containsText" text="N/A">
      <formula>NOT(ISERROR(SEARCH("N/A",J447)))</formula>
    </cfRule>
    <cfRule type="containsText" dxfId="1345" priority="1412" stopIfTrue="1" operator="containsText" text="Yes">
      <formula>NOT(ISERROR(SEARCH("Yes",J447)))</formula>
    </cfRule>
    <cfRule type="containsText" dxfId="1344" priority="1413" stopIfTrue="1" operator="containsText" text="No">
      <formula>NOT(ISERROR(SEARCH("No",J447)))</formula>
    </cfRule>
  </conditionalFormatting>
  <conditionalFormatting sqref="J448">
    <cfRule type="containsText" dxfId="1343" priority="1408" stopIfTrue="1" operator="containsText" text="N/A">
      <formula>NOT(ISERROR(SEARCH("N/A",J448)))</formula>
    </cfRule>
    <cfRule type="containsText" dxfId="1342" priority="1409" stopIfTrue="1" operator="containsText" text="Yes">
      <formula>NOT(ISERROR(SEARCH("Yes",J448)))</formula>
    </cfRule>
    <cfRule type="containsText" dxfId="1341" priority="1410" stopIfTrue="1" operator="containsText" text="No">
      <formula>NOT(ISERROR(SEARCH("No",J448)))</formula>
    </cfRule>
  </conditionalFormatting>
  <conditionalFormatting sqref="J449">
    <cfRule type="containsText" dxfId="1340" priority="1405" stopIfTrue="1" operator="containsText" text="N/A">
      <formula>NOT(ISERROR(SEARCH("N/A",J449)))</formula>
    </cfRule>
    <cfRule type="containsText" dxfId="1339" priority="1406" stopIfTrue="1" operator="containsText" text="Yes">
      <formula>NOT(ISERROR(SEARCH("Yes",J449)))</formula>
    </cfRule>
    <cfRule type="containsText" dxfId="1338" priority="1407" stopIfTrue="1" operator="containsText" text="No">
      <formula>NOT(ISERROR(SEARCH("No",J449)))</formula>
    </cfRule>
  </conditionalFormatting>
  <conditionalFormatting sqref="J451">
    <cfRule type="containsText" dxfId="1337" priority="1399" stopIfTrue="1" operator="containsText" text="N/A">
      <formula>NOT(ISERROR(SEARCH("N/A",J451)))</formula>
    </cfRule>
    <cfRule type="containsText" dxfId="1336" priority="1400" stopIfTrue="1" operator="containsText" text="Yes">
      <formula>NOT(ISERROR(SEARCH("Yes",J451)))</formula>
    </cfRule>
    <cfRule type="containsText" dxfId="1335" priority="1401" stopIfTrue="1" operator="containsText" text="No">
      <formula>NOT(ISERROR(SEARCH("No",J451)))</formula>
    </cfRule>
  </conditionalFormatting>
  <conditionalFormatting sqref="J450">
    <cfRule type="containsText" dxfId="1334" priority="1396" stopIfTrue="1" operator="containsText" text="N/A">
      <formula>NOT(ISERROR(SEARCH("N/A",J450)))</formula>
    </cfRule>
    <cfRule type="containsText" dxfId="1333" priority="1397" stopIfTrue="1" operator="containsText" text="Yes">
      <formula>NOT(ISERROR(SEARCH("Yes",J450)))</formula>
    </cfRule>
    <cfRule type="containsText" dxfId="1332" priority="1398" stopIfTrue="1" operator="containsText" text="No">
      <formula>NOT(ISERROR(SEARCH("No",J450)))</formula>
    </cfRule>
  </conditionalFormatting>
  <conditionalFormatting sqref="J452">
    <cfRule type="containsText" dxfId="1331" priority="1393" stopIfTrue="1" operator="containsText" text="N/A">
      <formula>NOT(ISERROR(SEARCH("N/A",J452)))</formula>
    </cfRule>
    <cfRule type="containsText" dxfId="1330" priority="1394" stopIfTrue="1" operator="containsText" text="Yes">
      <formula>NOT(ISERROR(SEARCH("Yes",J452)))</formula>
    </cfRule>
    <cfRule type="containsText" dxfId="1329" priority="1395" stopIfTrue="1" operator="containsText" text="No">
      <formula>NOT(ISERROR(SEARCH("No",J452)))</formula>
    </cfRule>
  </conditionalFormatting>
  <conditionalFormatting sqref="J453">
    <cfRule type="containsText" dxfId="1328" priority="1390" stopIfTrue="1" operator="containsText" text="N/A">
      <formula>NOT(ISERROR(SEARCH("N/A",J453)))</formula>
    </cfRule>
    <cfRule type="containsText" dxfId="1327" priority="1391" stopIfTrue="1" operator="containsText" text="Yes">
      <formula>NOT(ISERROR(SEARCH("Yes",J453)))</formula>
    </cfRule>
    <cfRule type="containsText" dxfId="1326" priority="1392" stopIfTrue="1" operator="containsText" text="No">
      <formula>NOT(ISERROR(SEARCH("No",J453)))</formula>
    </cfRule>
  </conditionalFormatting>
  <conditionalFormatting sqref="J454">
    <cfRule type="containsText" dxfId="1325" priority="1387" stopIfTrue="1" operator="containsText" text="N/A">
      <formula>NOT(ISERROR(SEARCH("N/A",J454)))</formula>
    </cfRule>
    <cfRule type="containsText" dxfId="1324" priority="1388" stopIfTrue="1" operator="containsText" text="Yes">
      <formula>NOT(ISERROR(SEARCH("Yes",J454)))</formula>
    </cfRule>
    <cfRule type="containsText" dxfId="1323" priority="1389" stopIfTrue="1" operator="containsText" text="No">
      <formula>NOT(ISERROR(SEARCH("No",J454)))</formula>
    </cfRule>
  </conditionalFormatting>
  <conditionalFormatting sqref="J455">
    <cfRule type="containsText" dxfId="1322" priority="1384" stopIfTrue="1" operator="containsText" text="N/A">
      <formula>NOT(ISERROR(SEARCH("N/A",J455)))</formula>
    </cfRule>
    <cfRule type="containsText" dxfId="1321" priority="1385" stopIfTrue="1" operator="containsText" text="Yes">
      <formula>NOT(ISERROR(SEARCH("Yes",J455)))</formula>
    </cfRule>
    <cfRule type="containsText" dxfId="1320" priority="1386" stopIfTrue="1" operator="containsText" text="No">
      <formula>NOT(ISERROR(SEARCH("No",J455)))</formula>
    </cfRule>
  </conditionalFormatting>
  <conditionalFormatting sqref="J456">
    <cfRule type="containsText" dxfId="1319" priority="1381" stopIfTrue="1" operator="containsText" text="N/A">
      <formula>NOT(ISERROR(SEARCH("N/A",J456)))</formula>
    </cfRule>
    <cfRule type="containsText" dxfId="1318" priority="1382" stopIfTrue="1" operator="containsText" text="Yes">
      <formula>NOT(ISERROR(SEARCH("Yes",J456)))</formula>
    </cfRule>
    <cfRule type="containsText" dxfId="1317" priority="1383" stopIfTrue="1" operator="containsText" text="No">
      <formula>NOT(ISERROR(SEARCH("No",J456)))</formula>
    </cfRule>
  </conditionalFormatting>
  <conditionalFormatting sqref="J457">
    <cfRule type="containsText" dxfId="1316" priority="1378" stopIfTrue="1" operator="containsText" text="N/A">
      <formula>NOT(ISERROR(SEARCH("N/A",J457)))</formula>
    </cfRule>
    <cfRule type="containsText" dxfId="1315" priority="1379" stopIfTrue="1" operator="containsText" text="Yes">
      <formula>NOT(ISERROR(SEARCH("Yes",J457)))</formula>
    </cfRule>
    <cfRule type="containsText" dxfId="1314" priority="1380" stopIfTrue="1" operator="containsText" text="No">
      <formula>NOT(ISERROR(SEARCH("No",J457)))</formula>
    </cfRule>
  </conditionalFormatting>
  <conditionalFormatting sqref="J458">
    <cfRule type="containsText" dxfId="1313" priority="1375" stopIfTrue="1" operator="containsText" text="N/A">
      <formula>NOT(ISERROR(SEARCH("N/A",J458)))</formula>
    </cfRule>
    <cfRule type="containsText" dxfId="1312" priority="1376" stopIfTrue="1" operator="containsText" text="Yes">
      <formula>NOT(ISERROR(SEARCH("Yes",J458)))</formula>
    </cfRule>
    <cfRule type="containsText" dxfId="1311" priority="1377" stopIfTrue="1" operator="containsText" text="No">
      <formula>NOT(ISERROR(SEARCH("No",J458)))</formula>
    </cfRule>
  </conditionalFormatting>
  <conditionalFormatting sqref="J459">
    <cfRule type="containsText" dxfId="1310" priority="1372" stopIfTrue="1" operator="containsText" text="N/A">
      <formula>NOT(ISERROR(SEARCH("N/A",J459)))</formula>
    </cfRule>
    <cfRule type="containsText" dxfId="1309" priority="1373" stopIfTrue="1" operator="containsText" text="Yes">
      <formula>NOT(ISERROR(SEARCH("Yes",J459)))</formula>
    </cfRule>
    <cfRule type="containsText" dxfId="1308" priority="1374" stopIfTrue="1" operator="containsText" text="No">
      <formula>NOT(ISERROR(SEARCH("No",J459)))</formula>
    </cfRule>
  </conditionalFormatting>
  <conditionalFormatting sqref="J460">
    <cfRule type="containsText" dxfId="1307" priority="1369" stopIfTrue="1" operator="containsText" text="N/A">
      <formula>NOT(ISERROR(SEARCH("N/A",J460)))</formula>
    </cfRule>
    <cfRule type="containsText" dxfId="1306" priority="1370" stopIfTrue="1" operator="containsText" text="Yes">
      <formula>NOT(ISERROR(SEARCH("Yes",J460)))</formula>
    </cfRule>
    <cfRule type="containsText" dxfId="1305" priority="1371" stopIfTrue="1" operator="containsText" text="No">
      <formula>NOT(ISERROR(SEARCH("No",J460)))</formula>
    </cfRule>
  </conditionalFormatting>
  <conditionalFormatting sqref="J461">
    <cfRule type="containsText" dxfId="1304" priority="1366" stopIfTrue="1" operator="containsText" text="N/A">
      <formula>NOT(ISERROR(SEARCH("N/A",J461)))</formula>
    </cfRule>
    <cfRule type="containsText" dxfId="1303" priority="1367" stopIfTrue="1" operator="containsText" text="Yes">
      <formula>NOT(ISERROR(SEARCH("Yes",J461)))</formula>
    </cfRule>
    <cfRule type="containsText" dxfId="1302" priority="1368" stopIfTrue="1" operator="containsText" text="No">
      <formula>NOT(ISERROR(SEARCH("No",J461)))</formula>
    </cfRule>
  </conditionalFormatting>
  <conditionalFormatting sqref="J246">
    <cfRule type="containsText" dxfId="1301" priority="1363" stopIfTrue="1" operator="containsText" text="N/A">
      <formula>NOT(ISERROR(SEARCH("N/A",J246)))</formula>
    </cfRule>
    <cfRule type="containsText" dxfId="1300" priority="1364" stopIfTrue="1" operator="containsText" text="Yes">
      <formula>NOT(ISERROR(SEARCH("Yes",J246)))</formula>
    </cfRule>
    <cfRule type="containsText" dxfId="1299" priority="1365" stopIfTrue="1" operator="containsText" text="No">
      <formula>NOT(ISERROR(SEARCH("No",J246)))</formula>
    </cfRule>
  </conditionalFormatting>
  <conditionalFormatting sqref="J462">
    <cfRule type="containsText" dxfId="1298" priority="1360" stopIfTrue="1" operator="containsText" text="N/A">
      <formula>NOT(ISERROR(SEARCH("N/A",J462)))</formula>
    </cfRule>
    <cfRule type="containsText" dxfId="1297" priority="1361" stopIfTrue="1" operator="containsText" text="Yes">
      <formula>NOT(ISERROR(SEARCH("Yes",J462)))</formula>
    </cfRule>
    <cfRule type="containsText" dxfId="1296" priority="1362" stopIfTrue="1" operator="containsText" text="No">
      <formula>NOT(ISERROR(SEARCH("No",J462)))</formula>
    </cfRule>
  </conditionalFormatting>
  <conditionalFormatting sqref="J463">
    <cfRule type="containsText" dxfId="1295" priority="1357" stopIfTrue="1" operator="containsText" text="N/A">
      <formula>NOT(ISERROR(SEARCH("N/A",J463)))</formula>
    </cfRule>
    <cfRule type="containsText" dxfId="1294" priority="1358" stopIfTrue="1" operator="containsText" text="Yes">
      <formula>NOT(ISERROR(SEARCH("Yes",J463)))</formula>
    </cfRule>
    <cfRule type="containsText" dxfId="1293" priority="1359" stopIfTrue="1" operator="containsText" text="No">
      <formula>NOT(ISERROR(SEARCH("No",J463)))</formula>
    </cfRule>
  </conditionalFormatting>
  <conditionalFormatting sqref="J464">
    <cfRule type="containsText" dxfId="1292" priority="1354" stopIfTrue="1" operator="containsText" text="N/A">
      <formula>NOT(ISERROR(SEARCH("N/A",J464)))</formula>
    </cfRule>
    <cfRule type="containsText" dxfId="1291" priority="1355" stopIfTrue="1" operator="containsText" text="Yes">
      <formula>NOT(ISERROR(SEARCH("Yes",J464)))</formula>
    </cfRule>
    <cfRule type="containsText" dxfId="1290" priority="1356" stopIfTrue="1" operator="containsText" text="No">
      <formula>NOT(ISERROR(SEARCH("No",J464)))</formula>
    </cfRule>
  </conditionalFormatting>
  <conditionalFormatting sqref="J465">
    <cfRule type="containsText" dxfId="1289" priority="1351" stopIfTrue="1" operator="containsText" text="N/A">
      <formula>NOT(ISERROR(SEARCH("N/A",J465)))</formula>
    </cfRule>
    <cfRule type="containsText" dxfId="1288" priority="1352" stopIfTrue="1" operator="containsText" text="Yes">
      <formula>NOT(ISERROR(SEARCH("Yes",J465)))</formula>
    </cfRule>
    <cfRule type="containsText" dxfId="1287" priority="1353" stopIfTrue="1" operator="containsText" text="No">
      <formula>NOT(ISERROR(SEARCH("No",J465)))</formula>
    </cfRule>
  </conditionalFormatting>
  <conditionalFormatting sqref="J467">
    <cfRule type="containsText" dxfId="1286" priority="1348" stopIfTrue="1" operator="containsText" text="N/A">
      <formula>NOT(ISERROR(SEARCH("N/A",J467)))</formula>
    </cfRule>
    <cfRule type="containsText" dxfId="1285" priority="1349" stopIfTrue="1" operator="containsText" text="Yes">
      <formula>NOT(ISERROR(SEARCH("Yes",J467)))</formula>
    </cfRule>
    <cfRule type="containsText" dxfId="1284" priority="1350" stopIfTrue="1" operator="containsText" text="No">
      <formula>NOT(ISERROR(SEARCH("No",J467)))</formula>
    </cfRule>
  </conditionalFormatting>
  <conditionalFormatting sqref="J468">
    <cfRule type="containsText" dxfId="1283" priority="1345" stopIfTrue="1" operator="containsText" text="N/A">
      <formula>NOT(ISERROR(SEARCH("N/A",J468)))</formula>
    </cfRule>
    <cfRule type="containsText" dxfId="1282" priority="1346" stopIfTrue="1" operator="containsText" text="Yes">
      <formula>NOT(ISERROR(SEARCH("Yes",J468)))</formula>
    </cfRule>
    <cfRule type="containsText" dxfId="1281" priority="1347" stopIfTrue="1" operator="containsText" text="No">
      <formula>NOT(ISERROR(SEARCH("No",J468)))</formula>
    </cfRule>
  </conditionalFormatting>
  <conditionalFormatting sqref="J469">
    <cfRule type="containsText" dxfId="1280" priority="1342" stopIfTrue="1" operator="containsText" text="N/A">
      <formula>NOT(ISERROR(SEARCH("N/A",J469)))</formula>
    </cfRule>
    <cfRule type="containsText" dxfId="1279" priority="1343" stopIfTrue="1" operator="containsText" text="Yes">
      <formula>NOT(ISERROR(SEARCH("Yes",J469)))</formula>
    </cfRule>
    <cfRule type="containsText" dxfId="1278" priority="1344" stopIfTrue="1" operator="containsText" text="No">
      <formula>NOT(ISERROR(SEARCH("No",J469)))</formula>
    </cfRule>
  </conditionalFormatting>
  <conditionalFormatting sqref="J470">
    <cfRule type="containsText" dxfId="1277" priority="1339" stopIfTrue="1" operator="containsText" text="N/A">
      <formula>NOT(ISERROR(SEARCH("N/A",J470)))</formula>
    </cfRule>
    <cfRule type="containsText" dxfId="1276" priority="1340" stopIfTrue="1" operator="containsText" text="Yes">
      <formula>NOT(ISERROR(SEARCH("Yes",J470)))</formula>
    </cfRule>
    <cfRule type="containsText" dxfId="1275" priority="1341" stopIfTrue="1" operator="containsText" text="No">
      <formula>NOT(ISERROR(SEARCH("No",J470)))</formula>
    </cfRule>
  </conditionalFormatting>
  <conditionalFormatting sqref="J471">
    <cfRule type="containsText" dxfId="1274" priority="1336" stopIfTrue="1" operator="containsText" text="N/A">
      <formula>NOT(ISERROR(SEARCH("N/A",J471)))</formula>
    </cfRule>
    <cfRule type="containsText" dxfId="1273" priority="1337" stopIfTrue="1" operator="containsText" text="Yes">
      <formula>NOT(ISERROR(SEARCH("Yes",J471)))</formula>
    </cfRule>
    <cfRule type="containsText" dxfId="1272" priority="1338" stopIfTrue="1" operator="containsText" text="No">
      <formula>NOT(ISERROR(SEARCH("No",J471)))</formula>
    </cfRule>
  </conditionalFormatting>
  <conditionalFormatting sqref="J481">
    <cfRule type="containsText" dxfId="1271" priority="1333" stopIfTrue="1" operator="containsText" text="N/A">
      <formula>NOT(ISERROR(SEARCH("N/A",J481)))</formula>
    </cfRule>
    <cfRule type="containsText" dxfId="1270" priority="1334" stopIfTrue="1" operator="containsText" text="Yes">
      <formula>NOT(ISERROR(SEARCH("Yes",J481)))</formula>
    </cfRule>
    <cfRule type="containsText" dxfId="1269" priority="1335" stopIfTrue="1" operator="containsText" text="No">
      <formula>NOT(ISERROR(SEARCH("No",J481)))</formula>
    </cfRule>
  </conditionalFormatting>
  <conditionalFormatting sqref="J482">
    <cfRule type="containsText" dxfId="1268" priority="1330" stopIfTrue="1" operator="containsText" text="N/A">
      <formula>NOT(ISERROR(SEARCH("N/A",J482)))</formula>
    </cfRule>
    <cfRule type="containsText" dxfId="1267" priority="1331" stopIfTrue="1" operator="containsText" text="Yes">
      <formula>NOT(ISERROR(SEARCH("Yes",J482)))</formula>
    </cfRule>
    <cfRule type="containsText" dxfId="1266" priority="1332" stopIfTrue="1" operator="containsText" text="No">
      <formula>NOT(ISERROR(SEARCH("No",J482)))</formula>
    </cfRule>
  </conditionalFormatting>
  <conditionalFormatting sqref="J483">
    <cfRule type="containsText" dxfId="1265" priority="1327" stopIfTrue="1" operator="containsText" text="N/A">
      <formula>NOT(ISERROR(SEARCH("N/A",J483)))</formula>
    </cfRule>
    <cfRule type="containsText" dxfId="1264" priority="1328" stopIfTrue="1" operator="containsText" text="Yes">
      <formula>NOT(ISERROR(SEARCH("Yes",J483)))</formula>
    </cfRule>
    <cfRule type="containsText" dxfId="1263" priority="1329" stopIfTrue="1" operator="containsText" text="No">
      <formula>NOT(ISERROR(SEARCH("No",J483)))</formula>
    </cfRule>
  </conditionalFormatting>
  <conditionalFormatting sqref="J484">
    <cfRule type="containsText" dxfId="1262" priority="1324" stopIfTrue="1" operator="containsText" text="N/A">
      <formula>NOT(ISERROR(SEARCH("N/A",J484)))</formula>
    </cfRule>
    <cfRule type="containsText" dxfId="1261" priority="1325" stopIfTrue="1" operator="containsText" text="Yes">
      <formula>NOT(ISERROR(SEARCH("Yes",J484)))</formula>
    </cfRule>
    <cfRule type="containsText" dxfId="1260" priority="1326" stopIfTrue="1" operator="containsText" text="No">
      <formula>NOT(ISERROR(SEARCH("No",J484)))</formula>
    </cfRule>
  </conditionalFormatting>
  <conditionalFormatting sqref="J485">
    <cfRule type="containsText" dxfId="1259" priority="1321" stopIfTrue="1" operator="containsText" text="N/A">
      <formula>NOT(ISERROR(SEARCH("N/A",J485)))</formula>
    </cfRule>
    <cfRule type="containsText" dxfId="1258" priority="1322" stopIfTrue="1" operator="containsText" text="Yes">
      <formula>NOT(ISERROR(SEARCH("Yes",J485)))</formula>
    </cfRule>
    <cfRule type="containsText" dxfId="1257" priority="1323" stopIfTrue="1" operator="containsText" text="No">
      <formula>NOT(ISERROR(SEARCH("No",J485)))</formula>
    </cfRule>
  </conditionalFormatting>
  <conditionalFormatting sqref="J486">
    <cfRule type="containsText" dxfId="1256" priority="1318" stopIfTrue="1" operator="containsText" text="N/A">
      <formula>NOT(ISERROR(SEARCH("N/A",J486)))</formula>
    </cfRule>
    <cfRule type="containsText" dxfId="1255" priority="1319" stopIfTrue="1" operator="containsText" text="Yes">
      <formula>NOT(ISERROR(SEARCH("Yes",J486)))</formula>
    </cfRule>
    <cfRule type="containsText" dxfId="1254" priority="1320" stopIfTrue="1" operator="containsText" text="No">
      <formula>NOT(ISERROR(SEARCH("No",J486)))</formula>
    </cfRule>
  </conditionalFormatting>
  <conditionalFormatting sqref="J487">
    <cfRule type="containsText" dxfId="1253" priority="1315" stopIfTrue="1" operator="containsText" text="N/A">
      <formula>NOT(ISERROR(SEARCH("N/A",J487)))</formula>
    </cfRule>
    <cfRule type="containsText" dxfId="1252" priority="1316" stopIfTrue="1" operator="containsText" text="Yes">
      <formula>NOT(ISERROR(SEARCH("Yes",J487)))</formula>
    </cfRule>
    <cfRule type="containsText" dxfId="1251" priority="1317" stopIfTrue="1" operator="containsText" text="No">
      <formula>NOT(ISERROR(SEARCH("No",J487)))</formula>
    </cfRule>
  </conditionalFormatting>
  <conditionalFormatting sqref="J488">
    <cfRule type="containsText" dxfId="1250" priority="1312" stopIfTrue="1" operator="containsText" text="N/A">
      <formula>NOT(ISERROR(SEARCH("N/A",J488)))</formula>
    </cfRule>
    <cfRule type="containsText" dxfId="1249" priority="1313" stopIfTrue="1" operator="containsText" text="Yes">
      <formula>NOT(ISERROR(SEARCH("Yes",J488)))</formula>
    </cfRule>
    <cfRule type="containsText" dxfId="1248" priority="1314" stopIfTrue="1" operator="containsText" text="No">
      <formula>NOT(ISERROR(SEARCH("No",J488)))</formula>
    </cfRule>
  </conditionalFormatting>
  <conditionalFormatting sqref="J489">
    <cfRule type="containsText" dxfId="1247" priority="1309" stopIfTrue="1" operator="containsText" text="N/A">
      <formula>NOT(ISERROR(SEARCH("N/A",J489)))</formula>
    </cfRule>
    <cfRule type="containsText" dxfId="1246" priority="1310" stopIfTrue="1" operator="containsText" text="Yes">
      <formula>NOT(ISERROR(SEARCH("Yes",J489)))</formula>
    </cfRule>
    <cfRule type="containsText" dxfId="1245" priority="1311" stopIfTrue="1" operator="containsText" text="No">
      <formula>NOT(ISERROR(SEARCH("No",J489)))</formula>
    </cfRule>
  </conditionalFormatting>
  <conditionalFormatting sqref="J490">
    <cfRule type="containsText" dxfId="1244" priority="1306" stopIfTrue="1" operator="containsText" text="N/A">
      <formula>NOT(ISERROR(SEARCH("N/A",J490)))</formula>
    </cfRule>
    <cfRule type="containsText" dxfId="1243" priority="1307" stopIfTrue="1" operator="containsText" text="Yes">
      <formula>NOT(ISERROR(SEARCH("Yes",J490)))</formula>
    </cfRule>
    <cfRule type="containsText" dxfId="1242" priority="1308" stopIfTrue="1" operator="containsText" text="No">
      <formula>NOT(ISERROR(SEARCH("No",J490)))</formula>
    </cfRule>
  </conditionalFormatting>
  <conditionalFormatting sqref="J491">
    <cfRule type="containsText" dxfId="1241" priority="1303" stopIfTrue="1" operator="containsText" text="N/A">
      <formula>NOT(ISERROR(SEARCH("N/A",J491)))</formula>
    </cfRule>
    <cfRule type="containsText" dxfId="1240" priority="1304" stopIfTrue="1" operator="containsText" text="Yes">
      <formula>NOT(ISERROR(SEARCH("Yes",J491)))</formula>
    </cfRule>
    <cfRule type="containsText" dxfId="1239" priority="1305" stopIfTrue="1" operator="containsText" text="No">
      <formula>NOT(ISERROR(SEARCH("No",J491)))</formula>
    </cfRule>
  </conditionalFormatting>
  <conditionalFormatting sqref="J492">
    <cfRule type="containsText" dxfId="1238" priority="1300" stopIfTrue="1" operator="containsText" text="N/A">
      <formula>NOT(ISERROR(SEARCH("N/A",J492)))</formula>
    </cfRule>
    <cfRule type="containsText" dxfId="1237" priority="1301" stopIfTrue="1" operator="containsText" text="Yes">
      <formula>NOT(ISERROR(SEARCH("Yes",J492)))</formula>
    </cfRule>
    <cfRule type="containsText" dxfId="1236" priority="1302" stopIfTrue="1" operator="containsText" text="No">
      <formula>NOT(ISERROR(SEARCH("No",J492)))</formula>
    </cfRule>
  </conditionalFormatting>
  <conditionalFormatting sqref="J493">
    <cfRule type="containsText" dxfId="1235" priority="1297" stopIfTrue="1" operator="containsText" text="N/A">
      <formula>NOT(ISERROR(SEARCH("N/A",J493)))</formula>
    </cfRule>
    <cfRule type="containsText" dxfId="1234" priority="1298" stopIfTrue="1" operator="containsText" text="Yes">
      <formula>NOT(ISERROR(SEARCH("Yes",J493)))</formula>
    </cfRule>
    <cfRule type="containsText" dxfId="1233" priority="1299" stopIfTrue="1" operator="containsText" text="No">
      <formula>NOT(ISERROR(SEARCH("No",J493)))</formula>
    </cfRule>
  </conditionalFormatting>
  <conditionalFormatting sqref="J495">
    <cfRule type="containsText" dxfId="1232" priority="1294" stopIfTrue="1" operator="containsText" text="N/A">
      <formula>NOT(ISERROR(SEARCH("N/A",J495)))</formula>
    </cfRule>
    <cfRule type="containsText" dxfId="1231" priority="1295" stopIfTrue="1" operator="containsText" text="Yes">
      <formula>NOT(ISERROR(SEARCH("Yes",J495)))</formula>
    </cfRule>
    <cfRule type="containsText" dxfId="1230" priority="1296" stopIfTrue="1" operator="containsText" text="No">
      <formula>NOT(ISERROR(SEARCH("No",J495)))</formula>
    </cfRule>
  </conditionalFormatting>
  <conditionalFormatting sqref="J496">
    <cfRule type="containsText" dxfId="1229" priority="1291" stopIfTrue="1" operator="containsText" text="N/A">
      <formula>NOT(ISERROR(SEARCH("N/A",J496)))</formula>
    </cfRule>
    <cfRule type="containsText" dxfId="1228" priority="1292" stopIfTrue="1" operator="containsText" text="Yes">
      <formula>NOT(ISERROR(SEARCH("Yes",J496)))</formula>
    </cfRule>
    <cfRule type="containsText" dxfId="1227" priority="1293" stopIfTrue="1" operator="containsText" text="No">
      <formula>NOT(ISERROR(SEARCH("No",J496)))</formula>
    </cfRule>
  </conditionalFormatting>
  <conditionalFormatting sqref="J497">
    <cfRule type="containsText" dxfId="1226" priority="1288" stopIfTrue="1" operator="containsText" text="N/A">
      <formula>NOT(ISERROR(SEARCH("N/A",J497)))</formula>
    </cfRule>
    <cfRule type="containsText" dxfId="1225" priority="1289" stopIfTrue="1" operator="containsText" text="Yes">
      <formula>NOT(ISERROR(SEARCH("Yes",J497)))</formula>
    </cfRule>
    <cfRule type="containsText" dxfId="1224" priority="1290" stopIfTrue="1" operator="containsText" text="No">
      <formula>NOT(ISERROR(SEARCH("No",J497)))</formula>
    </cfRule>
  </conditionalFormatting>
  <conditionalFormatting sqref="J498">
    <cfRule type="containsText" dxfId="1223" priority="1285" stopIfTrue="1" operator="containsText" text="N/A">
      <formula>NOT(ISERROR(SEARCH("N/A",J498)))</formula>
    </cfRule>
    <cfRule type="containsText" dxfId="1222" priority="1286" stopIfTrue="1" operator="containsText" text="Yes">
      <formula>NOT(ISERROR(SEARCH("Yes",J498)))</formula>
    </cfRule>
    <cfRule type="containsText" dxfId="1221" priority="1287" stopIfTrue="1" operator="containsText" text="No">
      <formula>NOT(ISERROR(SEARCH("No",J498)))</formula>
    </cfRule>
  </conditionalFormatting>
  <conditionalFormatting sqref="J499">
    <cfRule type="containsText" dxfId="1220" priority="1282" stopIfTrue="1" operator="containsText" text="N/A">
      <formula>NOT(ISERROR(SEARCH("N/A",J499)))</formula>
    </cfRule>
    <cfRule type="containsText" dxfId="1219" priority="1283" stopIfTrue="1" operator="containsText" text="Yes">
      <formula>NOT(ISERROR(SEARCH("Yes",J499)))</formula>
    </cfRule>
    <cfRule type="containsText" dxfId="1218" priority="1284" stopIfTrue="1" operator="containsText" text="No">
      <formula>NOT(ISERROR(SEARCH("No",J499)))</formula>
    </cfRule>
  </conditionalFormatting>
  <conditionalFormatting sqref="J500">
    <cfRule type="containsText" dxfId="1217" priority="1279" stopIfTrue="1" operator="containsText" text="N/A">
      <formula>NOT(ISERROR(SEARCH("N/A",J500)))</formula>
    </cfRule>
    <cfRule type="containsText" dxfId="1216" priority="1280" stopIfTrue="1" operator="containsText" text="Yes">
      <formula>NOT(ISERROR(SEARCH("Yes",J500)))</formula>
    </cfRule>
    <cfRule type="containsText" dxfId="1215" priority="1281" stopIfTrue="1" operator="containsText" text="No">
      <formula>NOT(ISERROR(SEARCH("No",J500)))</formula>
    </cfRule>
  </conditionalFormatting>
  <conditionalFormatting sqref="J501">
    <cfRule type="containsText" dxfId="1214" priority="1276" stopIfTrue="1" operator="containsText" text="N/A">
      <formula>NOT(ISERROR(SEARCH("N/A",J501)))</formula>
    </cfRule>
    <cfRule type="containsText" dxfId="1213" priority="1277" stopIfTrue="1" operator="containsText" text="Yes">
      <formula>NOT(ISERROR(SEARCH("Yes",J501)))</formula>
    </cfRule>
    <cfRule type="containsText" dxfId="1212" priority="1278" stopIfTrue="1" operator="containsText" text="No">
      <formula>NOT(ISERROR(SEARCH("No",J501)))</formula>
    </cfRule>
  </conditionalFormatting>
  <conditionalFormatting sqref="J503">
    <cfRule type="containsText" dxfId="1211" priority="1270" stopIfTrue="1" operator="containsText" text="N/A">
      <formula>NOT(ISERROR(SEARCH("N/A",J503)))</formula>
    </cfRule>
    <cfRule type="containsText" dxfId="1210" priority="1271" stopIfTrue="1" operator="containsText" text="Yes">
      <formula>NOT(ISERROR(SEARCH("Yes",J503)))</formula>
    </cfRule>
    <cfRule type="containsText" dxfId="1209" priority="1272" stopIfTrue="1" operator="containsText" text="No">
      <formula>NOT(ISERROR(SEARCH("No",J503)))</formula>
    </cfRule>
  </conditionalFormatting>
  <conditionalFormatting sqref="J504">
    <cfRule type="containsText" dxfId="1208" priority="1267" stopIfTrue="1" operator="containsText" text="N/A">
      <formula>NOT(ISERROR(SEARCH("N/A",J504)))</formula>
    </cfRule>
    <cfRule type="containsText" dxfId="1207" priority="1268" stopIfTrue="1" operator="containsText" text="Yes">
      <formula>NOT(ISERROR(SEARCH("Yes",J504)))</formula>
    </cfRule>
    <cfRule type="containsText" dxfId="1206" priority="1269" stopIfTrue="1" operator="containsText" text="No">
      <formula>NOT(ISERROR(SEARCH("No",J504)))</formula>
    </cfRule>
  </conditionalFormatting>
  <conditionalFormatting sqref="J505">
    <cfRule type="containsText" dxfId="1205" priority="1264" stopIfTrue="1" operator="containsText" text="N/A">
      <formula>NOT(ISERROR(SEARCH("N/A",J505)))</formula>
    </cfRule>
    <cfRule type="containsText" dxfId="1204" priority="1265" stopIfTrue="1" operator="containsText" text="Yes">
      <formula>NOT(ISERROR(SEARCH("Yes",J505)))</formula>
    </cfRule>
    <cfRule type="containsText" dxfId="1203" priority="1266" stopIfTrue="1" operator="containsText" text="No">
      <formula>NOT(ISERROR(SEARCH("No",J505)))</formula>
    </cfRule>
  </conditionalFormatting>
  <conditionalFormatting sqref="J506">
    <cfRule type="containsText" dxfId="1202" priority="1261" stopIfTrue="1" operator="containsText" text="N/A">
      <formula>NOT(ISERROR(SEARCH("N/A",J506)))</formula>
    </cfRule>
    <cfRule type="containsText" dxfId="1201" priority="1262" stopIfTrue="1" operator="containsText" text="Yes">
      <formula>NOT(ISERROR(SEARCH("Yes",J506)))</formula>
    </cfRule>
    <cfRule type="containsText" dxfId="1200" priority="1263" stopIfTrue="1" operator="containsText" text="No">
      <formula>NOT(ISERROR(SEARCH("No",J506)))</formula>
    </cfRule>
  </conditionalFormatting>
  <conditionalFormatting sqref="J507">
    <cfRule type="containsText" dxfId="1199" priority="1258" stopIfTrue="1" operator="containsText" text="N/A">
      <formula>NOT(ISERROR(SEARCH("N/A",J507)))</formula>
    </cfRule>
    <cfRule type="containsText" dxfId="1198" priority="1259" stopIfTrue="1" operator="containsText" text="Yes">
      <formula>NOT(ISERROR(SEARCH("Yes",J507)))</formula>
    </cfRule>
    <cfRule type="containsText" dxfId="1197" priority="1260" stopIfTrue="1" operator="containsText" text="No">
      <formula>NOT(ISERROR(SEARCH("No",J507)))</formula>
    </cfRule>
  </conditionalFormatting>
  <conditionalFormatting sqref="J508">
    <cfRule type="containsText" dxfId="1196" priority="1255" stopIfTrue="1" operator="containsText" text="N/A">
      <formula>NOT(ISERROR(SEARCH("N/A",J508)))</formula>
    </cfRule>
    <cfRule type="containsText" dxfId="1195" priority="1256" stopIfTrue="1" operator="containsText" text="Yes">
      <formula>NOT(ISERROR(SEARCH("Yes",J508)))</formula>
    </cfRule>
    <cfRule type="containsText" dxfId="1194" priority="1257" stopIfTrue="1" operator="containsText" text="No">
      <formula>NOT(ISERROR(SEARCH("No",J508)))</formula>
    </cfRule>
  </conditionalFormatting>
  <conditionalFormatting sqref="J509">
    <cfRule type="containsText" dxfId="1193" priority="1252" stopIfTrue="1" operator="containsText" text="N/A">
      <formula>NOT(ISERROR(SEARCH("N/A",J509)))</formula>
    </cfRule>
    <cfRule type="containsText" dxfId="1192" priority="1253" stopIfTrue="1" operator="containsText" text="Yes">
      <formula>NOT(ISERROR(SEARCH("Yes",J509)))</formula>
    </cfRule>
    <cfRule type="containsText" dxfId="1191" priority="1254" stopIfTrue="1" operator="containsText" text="No">
      <formula>NOT(ISERROR(SEARCH("No",J509)))</formula>
    </cfRule>
  </conditionalFormatting>
  <conditionalFormatting sqref="J510">
    <cfRule type="containsText" dxfId="1190" priority="1249" stopIfTrue="1" operator="containsText" text="N/A">
      <formula>NOT(ISERROR(SEARCH("N/A",J510)))</formula>
    </cfRule>
    <cfRule type="containsText" dxfId="1189" priority="1250" stopIfTrue="1" operator="containsText" text="Yes">
      <formula>NOT(ISERROR(SEARCH("Yes",J510)))</formula>
    </cfRule>
    <cfRule type="containsText" dxfId="1188" priority="1251" stopIfTrue="1" operator="containsText" text="No">
      <formula>NOT(ISERROR(SEARCH("No",J510)))</formula>
    </cfRule>
  </conditionalFormatting>
  <conditionalFormatting sqref="J511">
    <cfRule type="containsText" dxfId="1187" priority="1246" stopIfTrue="1" operator="containsText" text="N/A">
      <formula>NOT(ISERROR(SEARCH("N/A",J511)))</formula>
    </cfRule>
    <cfRule type="containsText" dxfId="1186" priority="1247" stopIfTrue="1" operator="containsText" text="Yes">
      <formula>NOT(ISERROR(SEARCH("Yes",J511)))</formula>
    </cfRule>
    <cfRule type="containsText" dxfId="1185" priority="1248" stopIfTrue="1" operator="containsText" text="No">
      <formula>NOT(ISERROR(SEARCH("No",J511)))</formula>
    </cfRule>
  </conditionalFormatting>
  <conditionalFormatting sqref="J512">
    <cfRule type="containsText" dxfId="1184" priority="1243" stopIfTrue="1" operator="containsText" text="N/A">
      <formula>NOT(ISERROR(SEARCH("N/A",J512)))</formula>
    </cfRule>
    <cfRule type="containsText" dxfId="1183" priority="1244" stopIfTrue="1" operator="containsText" text="Yes">
      <formula>NOT(ISERROR(SEARCH("Yes",J512)))</formula>
    </cfRule>
    <cfRule type="containsText" dxfId="1182" priority="1245" stopIfTrue="1" operator="containsText" text="No">
      <formula>NOT(ISERROR(SEARCH("No",J512)))</formula>
    </cfRule>
  </conditionalFormatting>
  <conditionalFormatting sqref="J513">
    <cfRule type="containsText" dxfId="1181" priority="1240" stopIfTrue="1" operator="containsText" text="N/A">
      <formula>NOT(ISERROR(SEARCH("N/A",J513)))</formula>
    </cfRule>
    <cfRule type="containsText" dxfId="1180" priority="1241" stopIfTrue="1" operator="containsText" text="Yes">
      <formula>NOT(ISERROR(SEARCH("Yes",J513)))</formula>
    </cfRule>
    <cfRule type="containsText" dxfId="1179" priority="1242" stopIfTrue="1" operator="containsText" text="No">
      <formula>NOT(ISERROR(SEARCH("No",J513)))</formula>
    </cfRule>
  </conditionalFormatting>
  <conditionalFormatting sqref="J514">
    <cfRule type="containsText" dxfId="1178" priority="1237" stopIfTrue="1" operator="containsText" text="N/A">
      <formula>NOT(ISERROR(SEARCH("N/A",J514)))</formula>
    </cfRule>
    <cfRule type="containsText" dxfId="1177" priority="1238" stopIfTrue="1" operator="containsText" text="Yes">
      <formula>NOT(ISERROR(SEARCH("Yes",J514)))</formula>
    </cfRule>
    <cfRule type="containsText" dxfId="1176" priority="1239" stopIfTrue="1" operator="containsText" text="No">
      <formula>NOT(ISERROR(SEARCH("No",J514)))</formula>
    </cfRule>
  </conditionalFormatting>
  <conditionalFormatting sqref="J515">
    <cfRule type="containsText" dxfId="1175" priority="1234" stopIfTrue="1" operator="containsText" text="N/A">
      <formula>NOT(ISERROR(SEARCH("N/A",J515)))</formula>
    </cfRule>
    <cfRule type="containsText" dxfId="1174" priority="1235" stopIfTrue="1" operator="containsText" text="Yes">
      <formula>NOT(ISERROR(SEARCH("Yes",J515)))</formula>
    </cfRule>
    <cfRule type="containsText" dxfId="1173" priority="1236" stopIfTrue="1" operator="containsText" text="No">
      <formula>NOT(ISERROR(SEARCH("No",J515)))</formula>
    </cfRule>
  </conditionalFormatting>
  <conditionalFormatting sqref="J516">
    <cfRule type="containsText" dxfId="1172" priority="1231" stopIfTrue="1" operator="containsText" text="N/A">
      <formula>NOT(ISERROR(SEARCH("N/A",J516)))</formula>
    </cfRule>
    <cfRule type="containsText" dxfId="1171" priority="1232" stopIfTrue="1" operator="containsText" text="Yes">
      <formula>NOT(ISERROR(SEARCH("Yes",J516)))</formula>
    </cfRule>
    <cfRule type="containsText" dxfId="1170" priority="1233" stopIfTrue="1" operator="containsText" text="No">
      <formula>NOT(ISERROR(SEARCH("No",J516)))</formula>
    </cfRule>
  </conditionalFormatting>
  <conditionalFormatting sqref="J518">
    <cfRule type="containsText" dxfId="1169" priority="1228" stopIfTrue="1" operator="containsText" text="N/A">
      <formula>NOT(ISERROR(SEARCH("N/A",J518)))</formula>
    </cfRule>
    <cfRule type="containsText" dxfId="1168" priority="1229" stopIfTrue="1" operator="containsText" text="Yes">
      <formula>NOT(ISERROR(SEARCH("Yes",J518)))</formula>
    </cfRule>
    <cfRule type="containsText" dxfId="1167" priority="1230" stopIfTrue="1" operator="containsText" text="No">
      <formula>NOT(ISERROR(SEARCH("No",J518)))</formula>
    </cfRule>
  </conditionalFormatting>
  <conditionalFormatting sqref="J519">
    <cfRule type="containsText" dxfId="1166" priority="1225" stopIfTrue="1" operator="containsText" text="N/A">
      <formula>NOT(ISERROR(SEARCH("N/A",J519)))</formula>
    </cfRule>
    <cfRule type="containsText" dxfId="1165" priority="1226" stopIfTrue="1" operator="containsText" text="Yes">
      <formula>NOT(ISERROR(SEARCH("Yes",J519)))</formula>
    </cfRule>
    <cfRule type="containsText" dxfId="1164" priority="1227" stopIfTrue="1" operator="containsText" text="No">
      <formula>NOT(ISERROR(SEARCH("No",J519)))</formula>
    </cfRule>
  </conditionalFormatting>
  <conditionalFormatting sqref="J520">
    <cfRule type="containsText" dxfId="1163" priority="1222" stopIfTrue="1" operator="containsText" text="N/A">
      <formula>NOT(ISERROR(SEARCH("N/A",J520)))</formula>
    </cfRule>
    <cfRule type="containsText" dxfId="1162" priority="1223" stopIfTrue="1" operator="containsText" text="Yes">
      <formula>NOT(ISERROR(SEARCH("Yes",J520)))</formula>
    </cfRule>
    <cfRule type="containsText" dxfId="1161" priority="1224" stopIfTrue="1" operator="containsText" text="No">
      <formula>NOT(ISERROR(SEARCH("No",J520)))</formula>
    </cfRule>
  </conditionalFormatting>
  <conditionalFormatting sqref="J521">
    <cfRule type="containsText" dxfId="1160" priority="1219" stopIfTrue="1" operator="containsText" text="N/A">
      <formula>NOT(ISERROR(SEARCH("N/A",J521)))</formula>
    </cfRule>
    <cfRule type="containsText" dxfId="1159" priority="1220" stopIfTrue="1" operator="containsText" text="Yes">
      <formula>NOT(ISERROR(SEARCH("Yes",J521)))</formula>
    </cfRule>
    <cfRule type="containsText" dxfId="1158" priority="1221" stopIfTrue="1" operator="containsText" text="No">
      <formula>NOT(ISERROR(SEARCH("No",J521)))</formula>
    </cfRule>
  </conditionalFormatting>
  <conditionalFormatting sqref="J523">
    <cfRule type="containsText" dxfId="1157" priority="1216" stopIfTrue="1" operator="containsText" text="N/A">
      <formula>NOT(ISERROR(SEARCH("N/A",J523)))</formula>
    </cfRule>
    <cfRule type="containsText" dxfId="1156" priority="1217" stopIfTrue="1" operator="containsText" text="Yes">
      <formula>NOT(ISERROR(SEARCH("Yes",J523)))</formula>
    </cfRule>
    <cfRule type="containsText" dxfId="1155" priority="1218" stopIfTrue="1" operator="containsText" text="No">
      <formula>NOT(ISERROR(SEARCH("No",J523)))</formula>
    </cfRule>
  </conditionalFormatting>
  <conditionalFormatting sqref="J526">
    <cfRule type="containsText" dxfId="1154" priority="1213" stopIfTrue="1" operator="containsText" text="N/A">
      <formula>NOT(ISERROR(SEARCH("N/A",J526)))</formula>
    </cfRule>
    <cfRule type="containsText" dxfId="1153" priority="1214" stopIfTrue="1" operator="containsText" text="Yes">
      <formula>NOT(ISERROR(SEARCH("Yes",J526)))</formula>
    </cfRule>
    <cfRule type="containsText" dxfId="1152" priority="1215" stopIfTrue="1" operator="containsText" text="No">
      <formula>NOT(ISERROR(SEARCH("No",J526)))</formula>
    </cfRule>
  </conditionalFormatting>
  <conditionalFormatting sqref="J525">
    <cfRule type="containsText" dxfId="1151" priority="1210" stopIfTrue="1" operator="containsText" text="N/A">
      <formula>NOT(ISERROR(SEARCH("N/A",J525)))</formula>
    </cfRule>
    <cfRule type="containsText" dxfId="1150" priority="1211" stopIfTrue="1" operator="containsText" text="Yes">
      <formula>NOT(ISERROR(SEARCH("Yes",J525)))</formula>
    </cfRule>
    <cfRule type="containsText" dxfId="1149" priority="1212" stopIfTrue="1" operator="containsText" text="No">
      <formula>NOT(ISERROR(SEARCH("No",J525)))</formula>
    </cfRule>
  </conditionalFormatting>
  <conditionalFormatting sqref="J527">
    <cfRule type="containsText" dxfId="1148" priority="1207" stopIfTrue="1" operator="containsText" text="N/A">
      <formula>NOT(ISERROR(SEARCH("N/A",J527)))</formula>
    </cfRule>
    <cfRule type="containsText" dxfId="1147" priority="1208" stopIfTrue="1" operator="containsText" text="Yes">
      <formula>NOT(ISERROR(SEARCH("Yes",J527)))</formula>
    </cfRule>
    <cfRule type="containsText" dxfId="1146" priority="1209" stopIfTrue="1" operator="containsText" text="No">
      <formula>NOT(ISERROR(SEARCH("No",J527)))</formula>
    </cfRule>
  </conditionalFormatting>
  <conditionalFormatting sqref="J529">
    <cfRule type="containsText" dxfId="1145" priority="1204" stopIfTrue="1" operator="containsText" text="N/A">
      <formula>NOT(ISERROR(SEARCH("N/A",J529)))</formula>
    </cfRule>
    <cfRule type="containsText" dxfId="1144" priority="1205" stopIfTrue="1" operator="containsText" text="Yes">
      <formula>NOT(ISERROR(SEARCH("Yes",J529)))</formula>
    </cfRule>
    <cfRule type="containsText" dxfId="1143" priority="1206" stopIfTrue="1" operator="containsText" text="No">
      <formula>NOT(ISERROR(SEARCH("No",J529)))</formula>
    </cfRule>
  </conditionalFormatting>
  <conditionalFormatting sqref="J530">
    <cfRule type="containsText" dxfId="1142" priority="1201" stopIfTrue="1" operator="containsText" text="N/A">
      <formula>NOT(ISERROR(SEARCH("N/A",J530)))</formula>
    </cfRule>
    <cfRule type="containsText" dxfId="1141" priority="1202" stopIfTrue="1" operator="containsText" text="Yes">
      <formula>NOT(ISERROR(SEARCH("Yes",J530)))</formula>
    </cfRule>
    <cfRule type="containsText" dxfId="1140" priority="1203" stopIfTrue="1" operator="containsText" text="No">
      <formula>NOT(ISERROR(SEARCH("No",J530)))</formula>
    </cfRule>
  </conditionalFormatting>
  <conditionalFormatting sqref="J531">
    <cfRule type="containsText" dxfId="1139" priority="1198" stopIfTrue="1" operator="containsText" text="N/A">
      <formula>NOT(ISERROR(SEARCH("N/A",J531)))</formula>
    </cfRule>
    <cfRule type="containsText" dxfId="1138" priority="1199" stopIfTrue="1" operator="containsText" text="Yes">
      <formula>NOT(ISERROR(SEARCH("Yes",J531)))</formula>
    </cfRule>
    <cfRule type="containsText" dxfId="1137" priority="1200" stopIfTrue="1" operator="containsText" text="No">
      <formula>NOT(ISERROR(SEARCH("No",J531)))</formula>
    </cfRule>
  </conditionalFormatting>
  <conditionalFormatting sqref="J532">
    <cfRule type="containsText" dxfId="1136" priority="1195" stopIfTrue="1" operator="containsText" text="N/A">
      <formula>NOT(ISERROR(SEARCH("N/A",J532)))</formula>
    </cfRule>
    <cfRule type="containsText" dxfId="1135" priority="1196" stopIfTrue="1" operator="containsText" text="Yes">
      <formula>NOT(ISERROR(SEARCH("Yes",J532)))</formula>
    </cfRule>
    <cfRule type="containsText" dxfId="1134" priority="1197" stopIfTrue="1" operator="containsText" text="No">
      <formula>NOT(ISERROR(SEARCH("No",J532)))</formula>
    </cfRule>
  </conditionalFormatting>
  <conditionalFormatting sqref="J533">
    <cfRule type="containsText" dxfId="1133" priority="1192" stopIfTrue="1" operator="containsText" text="N/A">
      <formula>NOT(ISERROR(SEARCH("N/A",J533)))</formula>
    </cfRule>
    <cfRule type="containsText" dxfId="1132" priority="1193" stopIfTrue="1" operator="containsText" text="Yes">
      <formula>NOT(ISERROR(SEARCH("Yes",J533)))</formula>
    </cfRule>
    <cfRule type="containsText" dxfId="1131" priority="1194" stopIfTrue="1" operator="containsText" text="No">
      <formula>NOT(ISERROR(SEARCH("No",J533)))</formula>
    </cfRule>
  </conditionalFormatting>
  <conditionalFormatting sqref="J534">
    <cfRule type="containsText" dxfId="1130" priority="1189" stopIfTrue="1" operator="containsText" text="N/A">
      <formula>NOT(ISERROR(SEARCH("N/A",J534)))</formula>
    </cfRule>
    <cfRule type="containsText" dxfId="1129" priority="1190" stopIfTrue="1" operator="containsText" text="Yes">
      <formula>NOT(ISERROR(SEARCH("Yes",J534)))</formula>
    </cfRule>
    <cfRule type="containsText" dxfId="1128" priority="1191" stopIfTrue="1" operator="containsText" text="No">
      <formula>NOT(ISERROR(SEARCH("No",J534)))</formula>
    </cfRule>
  </conditionalFormatting>
  <conditionalFormatting sqref="J502">
    <cfRule type="containsText" dxfId="1127" priority="1186" stopIfTrue="1" operator="containsText" text="N/A">
      <formula>NOT(ISERROR(SEARCH("N/A",J502)))</formula>
    </cfRule>
    <cfRule type="containsText" dxfId="1126" priority="1187" stopIfTrue="1" operator="containsText" text="Yes">
      <formula>NOT(ISERROR(SEARCH("Yes",J502)))</formula>
    </cfRule>
    <cfRule type="containsText" dxfId="1125" priority="1188" stopIfTrue="1" operator="containsText" text="No">
      <formula>NOT(ISERROR(SEARCH("No",J502)))</formula>
    </cfRule>
  </conditionalFormatting>
  <conditionalFormatting sqref="J535">
    <cfRule type="containsText" dxfId="1124" priority="1183" stopIfTrue="1" operator="containsText" text="N/A">
      <formula>NOT(ISERROR(SEARCH("N/A",J535)))</formula>
    </cfRule>
    <cfRule type="containsText" dxfId="1123" priority="1184" stopIfTrue="1" operator="containsText" text="Yes">
      <formula>NOT(ISERROR(SEARCH("Yes",J535)))</formula>
    </cfRule>
    <cfRule type="containsText" dxfId="1122" priority="1185" stopIfTrue="1" operator="containsText" text="No">
      <formula>NOT(ISERROR(SEARCH("No",J535)))</formula>
    </cfRule>
  </conditionalFormatting>
  <conditionalFormatting sqref="J537">
    <cfRule type="containsText" dxfId="1121" priority="1180" stopIfTrue="1" operator="containsText" text="N/A">
      <formula>NOT(ISERROR(SEARCH("N/A",J537)))</formula>
    </cfRule>
    <cfRule type="containsText" dxfId="1120" priority="1181" stopIfTrue="1" operator="containsText" text="Yes">
      <formula>NOT(ISERROR(SEARCH("Yes",J537)))</formula>
    </cfRule>
    <cfRule type="containsText" dxfId="1119" priority="1182" stopIfTrue="1" operator="containsText" text="No">
      <formula>NOT(ISERROR(SEARCH("No",J537)))</formula>
    </cfRule>
  </conditionalFormatting>
  <conditionalFormatting sqref="J538">
    <cfRule type="containsText" dxfId="1118" priority="1177" stopIfTrue="1" operator="containsText" text="N/A">
      <formula>NOT(ISERROR(SEARCH("N/A",J538)))</formula>
    </cfRule>
    <cfRule type="containsText" dxfId="1117" priority="1178" stopIfTrue="1" operator="containsText" text="Yes">
      <formula>NOT(ISERROR(SEARCH("Yes",J538)))</formula>
    </cfRule>
    <cfRule type="containsText" dxfId="1116" priority="1179" stopIfTrue="1" operator="containsText" text="No">
      <formula>NOT(ISERROR(SEARCH("No",J538)))</formula>
    </cfRule>
  </conditionalFormatting>
  <conditionalFormatting sqref="J540">
    <cfRule type="containsText" dxfId="1115" priority="1174" stopIfTrue="1" operator="containsText" text="N/A">
      <formula>NOT(ISERROR(SEARCH("N/A",J540)))</formula>
    </cfRule>
    <cfRule type="containsText" dxfId="1114" priority="1175" stopIfTrue="1" operator="containsText" text="Yes">
      <formula>NOT(ISERROR(SEARCH("Yes",J540)))</formula>
    </cfRule>
    <cfRule type="containsText" dxfId="1113" priority="1176" stopIfTrue="1" operator="containsText" text="No">
      <formula>NOT(ISERROR(SEARCH("No",J540)))</formula>
    </cfRule>
  </conditionalFormatting>
  <conditionalFormatting sqref="J544">
    <cfRule type="containsText" dxfId="1112" priority="1171" stopIfTrue="1" operator="containsText" text="N/A">
      <formula>NOT(ISERROR(SEARCH("N/A",J544)))</formula>
    </cfRule>
    <cfRule type="containsText" dxfId="1111" priority="1172" stopIfTrue="1" operator="containsText" text="Yes">
      <formula>NOT(ISERROR(SEARCH("Yes",J544)))</formula>
    </cfRule>
    <cfRule type="containsText" dxfId="1110" priority="1173" stopIfTrue="1" operator="containsText" text="No">
      <formula>NOT(ISERROR(SEARCH("No",J544)))</formula>
    </cfRule>
  </conditionalFormatting>
  <conditionalFormatting sqref="J543">
    <cfRule type="containsText" dxfId="1109" priority="1168" stopIfTrue="1" operator="containsText" text="N/A">
      <formula>NOT(ISERROR(SEARCH("N/A",J543)))</formula>
    </cfRule>
    <cfRule type="containsText" dxfId="1108" priority="1169" stopIfTrue="1" operator="containsText" text="Yes">
      <formula>NOT(ISERROR(SEARCH("Yes",J543)))</formula>
    </cfRule>
    <cfRule type="containsText" dxfId="1107" priority="1170" stopIfTrue="1" operator="containsText" text="No">
      <formula>NOT(ISERROR(SEARCH("No",J543)))</formula>
    </cfRule>
  </conditionalFormatting>
  <conditionalFormatting sqref="J545">
    <cfRule type="containsText" dxfId="1106" priority="1165" stopIfTrue="1" operator="containsText" text="N/A">
      <formula>NOT(ISERROR(SEARCH("N/A",J545)))</formula>
    </cfRule>
    <cfRule type="containsText" dxfId="1105" priority="1166" stopIfTrue="1" operator="containsText" text="Yes">
      <formula>NOT(ISERROR(SEARCH("Yes",J545)))</formula>
    </cfRule>
    <cfRule type="containsText" dxfId="1104" priority="1167" stopIfTrue="1" operator="containsText" text="No">
      <formula>NOT(ISERROR(SEARCH("No",J545)))</formula>
    </cfRule>
  </conditionalFormatting>
  <conditionalFormatting sqref="J547">
    <cfRule type="containsText" dxfId="1103" priority="1162" stopIfTrue="1" operator="containsText" text="N/A">
      <formula>NOT(ISERROR(SEARCH("N/A",J547)))</formula>
    </cfRule>
    <cfRule type="containsText" dxfId="1102" priority="1163" stopIfTrue="1" operator="containsText" text="Yes">
      <formula>NOT(ISERROR(SEARCH("Yes",J547)))</formula>
    </cfRule>
    <cfRule type="containsText" dxfId="1101" priority="1164" stopIfTrue="1" operator="containsText" text="No">
      <formula>NOT(ISERROR(SEARCH("No",J547)))</formula>
    </cfRule>
  </conditionalFormatting>
  <conditionalFormatting sqref="J549">
    <cfRule type="containsText" dxfId="1100" priority="1159" stopIfTrue="1" operator="containsText" text="N/A">
      <formula>NOT(ISERROR(SEARCH("N/A",J549)))</formula>
    </cfRule>
    <cfRule type="containsText" dxfId="1099" priority="1160" stopIfTrue="1" operator="containsText" text="Yes">
      <formula>NOT(ISERROR(SEARCH("Yes",J549)))</formula>
    </cfRule>
    <cfRule type="containsText" dxfId="1098" priority="1161" stopIfTrue="1" operator="containsText" text="No">
      <formula>NOT(ISERROR(SEARCH("No",J549)))</formula>
    </cfRule>
  </conditionalFormatting>
  <conditionalFormatting sqref="J550">
    <cfRule type="containsText" dxfId="1097" priority="1156" stopIfTrue="1" operator="containsText" text="N/A">
      <formula>NOT(ISERROR(SEARCH("N/A",J550)))</formula>
    </cfRule>
    <cfRule type="containsText" dxfId="1096" priority="1157" stopIfTrue="1" operator="containsText" text="Yes">
      <formula>NOT(ISERROR(SEARCH("Yes",J550)))</formula>
    </cfRule>
    <cfRule type="containsText" dxfId="1095" priority="1158" stopIfTrue="1" operator="containsText" text="No">
      <formula>NOT(ISERROR(SEARCH("No",J550)))</formula>
    </cfRule>
  </conditionalFormatting>
  <conditionalFormatting sqref="J551">
    <cfRule type="containsText" dxfId="1094" priority="1153" stopIfTrue="1" operator="containsText" text="N/A">
      <formula>NOT(ISERROR(SEARCH("N/A",J551)))</formula>
    </cfRule>
    <cfRule type="containsText" dxfId="1093" priority="1154" stopIfTrue="1" operator="containsText" text="Yes">
      <formula>NOT(ISERROR(SEARCH("Yes",J551)))</formula>
    </cfRule>
    <cfRule type="containsText" dxfId="1092" priority="1155" stopIfTrue="1" operator="containsText" text="No">
      <formula>NOT(ISERROR(SEARCH("No",J551)))</formula>
    </cfRule>
  </conditionalFormatting>
  <conditionalFormatting sqref="J552">
    <cfRule type="containsText" dxfId="1091" priority="1150" stopIfTrue="1" operator="containsText" text="N/A">
      <formula>NOT(ISERROR(SEARCH("N/A",J552)))</formula>
    </cfRule>
    <cfRule type="containsText" dxfId="1090" priority="1151" stopIfTrue="1" operator="containsText" text="Yes">
      <formula>NOT(ISERROR(SEARCH("Yes",J552)))</formula>
    </cfRule>
    <cfRule type="containsText" dxfId="1089" priority="1152" stopIfTrue="1" operator="containsText" text="No">
      <formula>NOT(ISERROR(SEARCH("No",J552)))</formula>
    </cfRule>
  </conditionalFormatting>
  <conditionalFormatting sqref="J553">
    <cfRule type="containsText" dxfId="1088" priority="1147" stopIfTrue="1" operator="containsText" text="N/A">
      <formula>NOT(ISERROR(SEARCH("N/A",J553)))</formula>
    </cfRule>
    <cfRule type="containsText" dxfId="1087" priority="1148" stopIfTrue="1" operator="containsText" text="Yes">
      <formula>NOT(ISERROR(SEARCH("Yes",J553)))</formula>
    </cfRule>
    <cfRule type="containsText" dxfId="1086" priority="1149" stopIfTrue="1" operator="containsText" text="No">
      <formula>NOT(ISERROR(SEARCH("No",J553)))</formula>
    </cfRule>
  </conditionalFormatting>
  <conditionalFormatting sqref="J554">
    <cfRule type="containsText" dxfId="1085" priority="1144" stopIfTrue="1" operator="containsText" text="N/A">
      <formula>NOT(ISERROR(SEARCH("N/A",J554)))</formula>
    </cfRule>
    <cfRule type="containsText" dxfId="1084" priority="1145" stopIfTrue="1" operator="containsText" text="Yes">
      <formula>NOT(ISERROR(SEARCH("Yes",J554)))</formula>
    </cfRule>
    <cfRule type="containsText" dxfId="1083" priority="1146" stopIfTrue="1" operator="containsText" text="No">
      <formula>NOT(ISERROR(SEARCH("No",J554)))</formula>
    </cfRule>
  </conditionalFormatting>
  <conditionalFormatting sqref="J590">
    <cfRule type="containsText" dxfId="1082" priority="1141" stopIfTrue="1" operator="containsText" text="N/A">
      <formula>NOT(ISERROR(SEARCH("N/A",J590)))</formula>
    </cfRule>
    <cfRule type="containsText" dxfId="1081" priority="1142" stopIfTrue="1" operator="containsText" text="Yes">
      <formula>NOT(ISERROR(SEARCH("Yes",J590)))</formula>
    </cfRule>
    <cfRule type="containsText" dxfId="1080" priority="1143" stopIfTrue="1" operator="containsText" text="No">
      <formula>NOT(ISERROR(SEARCH("No",J590)))</formula>
    </cfRule>
  </conditionalFormatting>
  <conditionalFormatting sqref="J592">
    <cfRule type="containsText" dxfId="1079" priority="1138" stopIfTrue="1" operator="containsText" text="N/A">
      <formula>NOT(ISERROR(SEARCH("N/A",J592)))</formula>
    </cfRule>
    <cfRule type="containsText" dxfId="1078" priority="1139" stopIfTrue="1" operator="containsText" text="Yes">
      <formula>NOT(ISERROR(SEARCH("Yes",J592)))</formula>
    </cfRule>
    <cfRule type="containsText" dxfId="1077" priority="1140" stopIfTrue="1" operator="containsText" text="No">
      <formula>NOT(ISERROR(SEARCH("No",J592)))</formula>
    </cfRule>
  </conditionalFormatting>
  <conditionalFormatting sqref="J593">
    <cfRule type="containsText" dxfId="1076" priority="1135" stopIfTrue="1" operator="containsText" text="N/A">
      <formula>NOT(ISERROR(SEARCH("N/A",J593)))</formula>
    </cfRule>
    <cfRule type="containsText" dxfId="1075" priority="1136" stopIfTrue="1" operator="containsText" text="Yes">
      <formula>NOT(ISERROR(SEARCH("Yes",J593)))</formula>
    </cfRule>
    <cfRule type="containsText" dxfId="1074" priority="1137" stopIfTrue="1" operator="containsText" text="No">
      <formula>NOT(ISERROR(SEARCH("No",J593)))</formula>
    </cfRule>
  </conditionalFormatting>
  <conditionalFormatting sqref="J594">
    <cfRule type="containsText" dxfId="1073" priority="1132" stopIfTrue="1" operator="containsText" text="N/A">
      <formula>NOT(ISERROR(SEARCH("N/A",J594)))</formula>
    </cfRule>
    <cfRule type="containsText" dxfId="1072" priority="1133" stopIfTrue="1" operator="containsText" text="Yes">
      <formula>NOT(ISERROR(SEARCH("Yes",J594)))</formula>
    </cfRule>
    <cfRule type="containsText" dxfId="1071" priority="1134" stopIfTrue="1" operator="containsText" text="No">
      <formula>NOT(ISERROR(SEARCH("No",J594)))</formula>
    </cfRule>
  </conditionalFormatting>
  <conditionalFormatting sqref="J595">
    <cfRule type="containsText" dxfId="1070" priority="1129" stopIfTrue="1" operator="containsText" text="N/A">
      <formula>NOT(ISERROR(SEARCH("N/A",J595)))</formula>
    </cfRule>
    <cfRule type="containsText" dxfId="1069" priority="1130" stopIfTrue="1" operator="containsText" text="Yes">
      <formula>NOT(ISERROR(SEARCH("Yes",J595)))</formula>
    </cfRule>
    <cfRule type="containsText" dxfId="1068" priority="1131" stopIfTrue="1" operator="containsText" text="No">
      <formula>NOT(ISERROR(SEARCH("No",J595)))</formula>
    </cfRule>
  </conditionalFormatting>
  <conditionalFormatting sqref="J596">
    <cfRule type="containsText" dxfId="1067" priority="1126" stopIfTrue="1" operator="containsText" text="N/A">
      <formula>NOT(ISERROR(SEARCH("N/A",J596)))</formula>
    </cfRule>
    <cfRule type="containsText" dxfId="1066" priority="1127" stopIfTrue="1" operator="containsText" text="Yes">
      <formula>NOT(ISERROR(SEARCH("Yes",J596)))</formula>
    </cfRule>
    <cfRule type="containsText" dxfId="1065" priority="1128" stopIfTrue="1" operator="containsText" text="No">
      <formula>NOT(ISERROR(SEARCH("No",J596)))</formula>
    </cfRule>
  </conditionalFormatting>
  <conditionalFormatting sqref="J597">
    <cfRule type="containsText" dxfId="1064" priority="1123" stopIfTrue="1" operator="containsText" text="N/A">
      <formula>NOT(ISERROR(SEARCH("N/A",J597)))</formula>
    </cfRule>
    <cfRule type="containsText" dxfId="1063" priority="1124" stopIfTrue="1" operator="containsText" text="Yes">
      <formula>NOT(ISERROR(SEARCH("Yes",J597)))</formula>
    </cfRule>
    <cfRule type="containsText" dxfId="1062" priority="1125" stopIfTrue="1" operator="containsText" text="No">
      <formula>NOT(ISERROR(SEARCH("No",J597)))</formula>
    </cfRule>
  </conditionalFormatting>
  <conditionalFormatting sqref="J600">
    <cfRule type="containsText" dxfId="1061" priority="1120" stopIfTrue="1" operator="containsText" text="N/A">
      <formula>NOT(ISERROR(SEARCH("N/A",J600)))</formula>
    </cfRule>
    <cfRule type="containsText" dxfId="1060" priority="1121" stopIfTrue="1" operator="containsText" text="Yes">
      <formula>NOT(ISERROR(SEARCH("Yes",J600)))</formula>
    </cfRule>
    <cfRule type="containsText" dxfId="1059" priority="1122" stopIfTrue="1" operator="containsText" text="No">
      <formula>NOT(ISERROR(SEARCH("No",J600)))</formula>
    </cfRule>
  </conditionalFormatting>
  <conditionalFormatting sqref="J602">
    <cfRule type="containsText" dxfId="1058" priority="1117" stopIfTrue="1" operator="containsText" text="N/A">
      <formula>NOT(ISERROR(SEARCH("N/A",J602)))</formula>
    </cfRule>
    <cfRule type="containsText" dxfId="1057" priority="1118" stopIfTrue="1" operator="containsText" text="Yes">
      <formula>NOT(ISERROR(SEARCH("Yes",J602)))</formula>
    </cfRule>
    <cfRule type="containsText" dxfId="1056" priority="1119" stopIfTrue="1" operator="containsText" text="No">
      <formula>NOT(ISERROR(SEARCH("No",J602)))</formula>
    </cfRule>
  </conditionalFormatting>
  <conditionalFormatting sqref="J603">
    <cfRule type="containsText" dxfId="1055" priority="1114" stopIfTrue="1" operator="containsText" text="N/A">
      <formula>NOT(ISERROR(SEARCH("N/A",J603)))</formula>
    </cfRule>
    <cfRule type="containsText" dxfId="1054" priority="1115" stopIfTrue="1" operator="containsText" text="Yes">
      <formula>NOT(ISERROR(SEARCH("Yes",J603)))</formula>
    </cfRule>
    <cfRule type="containsText" dxfId="1053" priority="1116" stopIfTrue="1" operator="containsText" text="No">
      <formula>NOT(ISERROR(SEARCH("No",J603)))</formula>
    </cfRule>
  </conditionalFormatting>
  <conditionalFormatting sqref="J604">
    <cfRule type="containsText" dxfId="1052" priority="1111" stopIfTrue="1" operator="containsText" text="N/A">
      <formula>NOT(ISERROR(SEARCH("N/A",J604)))</formula>
    </cfRule>
    <cfRule type="containsText" dxfId="1051" priority="1112" stopIfTrue="1" operator="containsText" text="Yes">
      <formula>NOT(ISERROR(SEARCH("Yes",J604)))</formula>
    </cfRule>
    <cfRule type="containsText" dxfId="1050" priority="1113" stopIfTrue="1" operator="containsText" text="No">
      <formula>NOT(ISERROR(SEARCH("No",J604)))</formula>
    </cfRule>
  </conditionalFormatting>
  <conditionalFormatting sqref="J605">
    <cfRule type="containsText" dxfId="1049" priority="1108" stopIfTrue="1" operator="containsText" text="N/A">
      <formula>NOT(ISERROR(SEARCH("N/A",J605)))</formula>
    </cfRule>
    <cfRule type="containsText" dxfId="1048" priority="1109" stopIfTrue="1" operator="containsText" text="Yes">
      <formula>NOT(ISERROR(SEARCH("Yes",J605)))</formula>
    </cfRule>
    <cfRule type="containsText" dxfId="1047" priority="1110" stopIfTrue="1" operator="containsText" text="No">
      <formula>NOT(ISERROR(SEARCH("No",J605)))</formula>
    </cfRule>
  </conditionalFormatting>
  <conditionalFormatting sqref="J624">
    <cfRule type="containsText" dxfId="1046" priority="1105" stopIfTrue="1" operator="containsText" text="N/A">
      <formula>NOT(ISERROR(SEARCH("N/A",J624)))</formula>
    </cfRule>
    <cfRule type="containsText" dxfId="1045" priority="1106" stopIfTrue="1" operator="containsText" text="Yes">
      <formula>NOT(ISERROR(SEARCH("Yes",J624)))</formula>
    </cfRule>
    <cfRule type="containsText" dxfId="1044" priority="1107" stopIfTrue="1" operator="containsText" text="No">
      <formula>NOT(ISERROR(SEARCH("No",J624)))</formula>
    </cfRule>
  </conditionalFormatting>
  <conditionalFormatting sqref="J628">
    <cfRule type="containsText" dxfId="1043" priority="1102" stopIfTrue="1" operator="containsText" text="N/A">
      <formula>NOT(ISERROR(SEARCH("N/A",J628)))</formula>
    </cfRule>
    <cfRule type="containsText" dxfId="1042" priority="1103" stopIfTrue="1" operator="containsText" text="Yes">
      <formula>NOT(ISERROR(SEARCH("Yes",J628)))</formula>
    </cfRule>
    <cfRule type="containsText" dxfId="1041" priority="1104" stopIfTrue="1" operator="containsText" text="No">
      <formula>NOT(ISERROR(SEARCH("No",J628)))</formula>
    </cfRule>
  </conditionalFormatting>
  <conditionalFormatting sqref="J630">
    <cfRule type="containsText" dxfId="1040" priority="1096" stopIfTrue="1" operator="containsText" text="N/A">
      <formula>NOT(ISERROR(SEARCH("N/A",J630)))</formula>
    </cfRule>
    <cfRule type="containsText" dxfId="1039" priority="1097" stopIfTrue="1" operator="containsText" text="Yes">
      <formula>NOT(ISERROR(SEARCH("Yes",J630)))</formula>
    </cfRule>
    <cfRule type="containsText" dxfId="1038" priority="1098" stopIfTrue="1" operator="containsText" text="No">
      <formula>NOT(ISERROR(SEARCH("No",J630)))</formula>
    </cfRule>
  </conditionalFormatting>
  <conditionalFormatting sqref="J632">
    <cfRule type="containsText" dxfId="1037" priority="1090" stopIfTrue="1" operator="containsText" text="N/A">
      <formula>NOT(ISERROR(SEARCH("N/A",J632)))</formula>
    </cfRule>
    <cfRule type="containsText" dxfId="1036" priority="1091" stopIfTrue="1" operator="containsText" text="Yes">
      <formula>NOT(ISERROR(SEARCH("Yes",J632)))</formula>
    </cfRule>
    <cfRule type="containsText" dxfId="1035" priority="1092" stopIfTrue="1" operator="containsText" text="No">
      <formula>NOT(ISERROR(SEARCH("No",J632)))</formula>
    </cfRule>
  </conditionalFormatting>
  <conditionalFormatting sqref="J634">
    <cfRule type="containsText" dxfId="1034" priority="1087" stopIfTrue="1" operator="containsText" text="N/A">
      <formula>NOT(ISERROR(SEARCH("N/A",J634)))</formula>
    </cfRule>
    <cfRule type="containsText" dxfId="1033" priority="1088" stopIfTrue="1" operator="containsText" text="Yes">
      <formula>NOT(ISERROR(SEARCH("Yes",J634)))</formula>
    </cfRule>
    <cfRule type="containsText" dxfId="1032" priority="1089" stopIfTrue="1" operator="containsText" text="No">
      <formula>NOT(ISERROR(SEARCH("No",J634)))</formula>
    </cfRule>
  </conditionalFormatting>
  <conditionalFormatting sqref="J636">
    <cfRule type="containsText" dxfId="1031" priority="1084" stopIfTrue="1" operator="containsText" text="N/A">
      <formula>NOT(ISERROR(SEARCH("N/A",J636)))</formula>
    </cfRule>
    <cfRule type="containsText" dxfId="1030" priority="1085" stopIfTrue="1" operator="containsText" text="Yes">
      <formula>NOT(ISERROR(SEARCH("Yes",J636)))</formula>
    </cfRule>
    <cfRule type="containsText" dxfId="1029" priority="1086" stopIfTrue="1" operator="containsText" text="No">
      <formula>NOT(ISERROR(SEARCH("No",J636)))</formula>
    </cfRule>
  </conditionalFormatting>
  <conditionalFormatting sqref="J638">
    <cfRule type="containsText" dxfId="1028" priority="1081" stopIfTrue="1" operator="containsText" text="N/A">
      <formula>NOT(ISERROR(SEARCH("N/A",J638)))</formula>
    </cfRule>
    <cfRule type="containsText" dxfId="1027" priority="1082" stopIfTrue="1" operator="containsText" text="Yes">
      <formula>NOT(ISERROR(SEARCH("Yes",J638)))</formula>
    </cfRule>
    <cfRule type="containsText" dxfId="1026" priority="1083" stopIfTrue="1" operator="containsText" text="No">
      <formula>NOT(ISERROR(SEARCH("No",J638)))</formula>
    </cfRule>
  </conditionalFormatting>
  <conditionalFormatting sqref="J640">
    <cfRule type="containsText" dxfId="1025" priority="1078" stopIfTrue="1" operator="containsText" text="N/A">
      <formula>NOT(ISERROR(SEARCH("N/A",J640)))</formula>
    </cfRule>
    <cfRule type="containsText" dxfId="1024" priority="1079" stopIfTrue="1" operator="containsText" text="Yes">
      <formula>NOT(ISERROR(SEARCH("Yes",J640)))</formula>
    </cfRule>
    <cfRule type="containsText" dxfId="1023" priority="1080" stopIfTrue="1" operator="containsText" text="No">
      <formula>NOT(ISERROR(SEARCH("No",J640)))</formula>
    </cfRule>
  </conditionalFormatting>
  <conditionalFormatting sqref="J641">
    <cfRule type="containsText" dxfId="1022" priority="1075" stopIfTrue="1" operator="containsText" text="N/A">
      <formula>NOT(ISERROR(SEARCH("N/A",J641)))</formula>
    </cfRule>
    <cfRule type="containsText" dxfId="1021" priority="1076" stopIfTrue="1" operator="containsText" text="Yes">
      <formula>NOT(ISERROR(SEARCH("Yes",J641)))</formula>
    </cfRule>
    <cfRule type="containsText" dxfId="1020" priority="1077" stopIfTrue="1" operator="containsText" text="No">
      <formula>NOT(ISERROR(SEARCH("No",J641)))</formula>
    </cfRule>
  </conditionalFormatting>
  <conditionalFormatting sqref="J642">
    <cfRule type="containsText" dxfId="1019" priority="1072" stopIfTrue="1" operator="containsText" text="N/A">
      <formula>NOT(ISERROR(SEARCH("N/A",J642)))</formula>
    </cfRule>
    <cfRule type="containsText" dxfId="1018" priority="1073" stopIfTrue="1" operator="containsText" text="Yes">
      <formula>NOT(ISERROR(SEARCH("Yes",J642)))</formula>
    </cfRule>
    <cfRule type="containsText" dxfId="1017" priority="1074" stopIfTrue="1" operator="containsText" text="No">
      <formula>NOT(ISERROR(SEARCH("No",J642)))</formula>
    </cfRule>
  </conditionalFormatting>
  <conditionalFormatting sqref="J643">
    <cfRule type="containsText" dxfId="1016" priority="1069" stopIfTrue="1" operator="containsText" text="N/A">
      <formula>NOT(ISERROR(SEARCH("N/A",J643)))</formula>
    </cfRule>
    <cfRule type="containsText" dxfId="1015" priority="1070" stopIfTrue="1" operator="containsText" text="Yes">
      <formula>NOT(ISERROR(SEARCH("Yes",J643)))</formula>
    </cfRule>
    <cfRule type="containsText" dxfId="1014" priority="1071" stopIfTrue="1" operator="containsText" text="No">
      <formula>NOT(ISERROR(SEARCH("No",J643)))</formula>
    </cfRule>
  </conditionalFormatting>
  <conditionalFormatting sqref="J644">
    <cfRule type="containsText" dxfId="1013" priority="1066" stopIfTrue="1" operator="containsText" text="N/A">
      <formula>NOT(ISERROR(SEARCH("N/A",J644)))</formula>
    </cfRule>
    <cfRule type="containsText" dxfId="1012" priority="1067" stopIfTrue="1" operator="containsText" text="Yes">
      <formula>NOT(ISERROR(SEARCH("Yes",J644)))</formula>
    </cfRule>
    <cfRule type="containsText" dxfId="1011" priority="1068" stopIfTrue="1" operator="containsText" text="No">
      <formula>NOT(ISERROR(SEARCH("No",J644)))</formula>
    </cfRule>
  </conditionalFormatting>
  <conditionalFormatting sqref="J645">
    <cfRule type="containsText" dxfId="1010" priority="1063" stopIfTrue="1" operator="containsText" text="N/A">
      <formula>NOT(ISERROR(SEARCH("N/A",J645)))</formula>
    </cfRule>
    <cfRule type="containsText" dxfId="1009" priority="1064" stopIfTrue="1" operator="containsText" text="Yes">
      <formula>NOT(ISERROR(SEARCH("Yes",J645)))</formula>
    </cfRule>
    <cfRule type="containsText" dxfId="1008" priority="1065" stopIfTrue="1" operator="containsText" text="No">
      <formula>NOT(ISERROR(SEARCH("No",J645)))</formula>
    </cfRule>
  </conditionalFormatting>
  <conditionalFormatting sqref="J647">
    <cfRule type="containsText" dxfId="1007" priority="1060" stopIfTrue="1" operator="containsText" text="N/A">
      <formula>NOT(ISERROR(SEARCH("N/A",J647)))</formula>
    </cfRule>
    <cfRule type="containsText" dxfId="1006" priority="1061" stopIfTrue="1" operator="containsText" text="Yes">
      <formula>NOT(ISERROR(SEARCH("Yes",J647)))</formula>
    </cfRule>
    <cfRule type="containsText" dxfId="1005" priority="1062" stopIfTrue="1" operator="containsText" text="No">
      <formula>NOT(ISERROR(SEARCH("No",J647)))</formula>
    </cfRule>
  </conditionalFormatting>
  <conditionalFormatting sqref="J648">
    <cfRule type="containsText" dxfId="1004" priority="1057" stopIfTrue="1" operator="containsText" text="N/A">
      <formula>NOT(ISERROR(SEARCH("N/A",J648)))</formula>
    </cfRule>
    <cfRule type="containsText" dxfId="1003" priority="1058" stopIfTrue="1" operator="containsText" text="Yes">
      <formula>NOT(ISERROR(SEARCH("Yes",J648)))</formula>
    </cfRule>
    <cfRule type="containsText" dxfId="1002" priority="1059" stopIfTrue="1" operator="containsText" text="No">
      <formula>NOT(ISERROR(SEARCH("No",J648)))</formula>
    </cfRule>
  </conditionalFormatting>
  <conditionalFormatting sqref="J649">
    <cfRule type="containsText" dxfId="1001" priority="1054" stopIfTrue="1" operator="containsText" text="N/A">
      <formula>NOT(ISERROR(SEARCH("N/A",J649)))</formula>
    </cfRule>
    <cfRule type="containsText" dxfId="1000" priority="1055" stopIfTrue="1" operator="containsText" text="Yes">
      <formula>NOT(ISERROR(SEARCH("Yes",J649)))</formula>
    </cfRule>
    <cfRule type="containsText" dxfId="999" priority="1056" stopIfTrue="1" operator="containsText" text="No">
      <formula>NOT(ISERROR(SEARCH("No",J649)))</formula>
    </cfRule>
  </conditionalFormatting>
  <conditionalFormatting sqref="J650">
    <cfRule type="containsText" dxfId="998" priority="1051" stopIfTrue="1" operator="containsText" text="N/A">
      <formula>NOT(ISERROR(SEARCH("N/A",J650)))</formula>
    </cfRule>
    <cfRule type="containsText" dxfId="997" priority="1052" stopIfTrue="1" operator="containsText" text="Yes">
      <formula>NOT(ISERROR(SEARCH("Yes",J650)))</formula>
    </cfRule>
    <cfRule type="containsText" dxfId="996" priority="1053" stopIfTrue="1" operator="containsText" text="No">
      <formula>NOT(ISERROR(SEARCH("No",J650)))</formula>
    </cfRule>
  </conditionalFormatting>
  <conditionalFormatting sqref="J652">
    <cfRule type="containsText" dxfId="995" priority="1045" stopIfTrue="1" operator="containsText" text="N/A">
      <formula>NOT(ISERROR(SEARCH("N/A",J652)))</formula>
    </cfRule>
    <cfRule type="containsText" dxfId="994" priority="1046" stopIfTrue="1" operator="containsText" text="Yes">
      <formula>NOT(ISERROR(SEARCH("Yes",J652)))</formula>
    </cfRule>
    <cfRule type="containsText" dxfId="993" priority="1047" stopIfTrue="1" operator="containsText" text="No">
      <formula>NOT(ISERROR(SEARCH("No",J652)))</formula>
    </cfRule>
  </conditionalFormatting>
  <conditionalFormatting sqref="J653">
    <cfRule type="containsText" dxfId="992" priority="1042" stopIfTrue="1" operator="containsText" text="N/A">
      <formula>NOT(ISERROR(SEARCH("N/A",J653)))</formula>
    </cfRule>
    <cfRule type="containsText" dxfId="991" priority="1043" stopIfTrue="1" operator="containsText" text="Yes">
      <formula>NOT(ISERROR(SEARCH("Yes",J653)))</formula>
    </cfRule>
    <cfRule type="containsText" dxfId="990" priority="1044" stopIfTrue="1" operator="containsText" text="No">
      <formula>NOT(ISERROR(SEARCH("No",J653)))</formula>
    </cfRule>
  </conditionalFormatting>
  <conditionalFormatting sqref="J654">
    <cfRule type="containsText" dxfId="989" priority="1039" stopIfTrue="1" operator="containsText" text="N/A">
      <formula>NOT(ISERROR(SEARCH("N/A",J654)))</formula>
    </cfRule>
    <cfRule type="containsText" dxfId="988" priority="1040" stopIfTrue="1" operator="containsText" text="Yes">
      <formula>NOT(ISERROR(SEARCH("Yes",J654)))</formula>
    </cfRule>
    <cfRule type="containsText" dxfId="987" priority="1041" stopIfTrue="1" operator="containsText" text="No">
      <formula>NOT(ISERROR(SEARCH("No",J654)))</formula>
    </cfRule>
  </conditionalFormatting>
  <conditionalFormatting sqref="J655">
    <cfRule type="containsText" dxfId="986" priority="1036" stopIfTrue="1" operator="containsText" text="N/A">
      <formula>NOT(ISERROR(SEARCH("N/A",J655)))</formula>
    </cfRule>
    <cfRule type="containsText" dxfId="985" priority="1037" stopIfTrue="1" operator="containsText" text="Yes">
      <formula>NOT(ISERROR(SEARCH("Yes",J655)))</formula>
    </cfRule>
    <cfRule type="containsText" dxfId="984" priority="1038" stopIfTrue="1" operator="containsText" text="No">
      <formula>NOT(ISERROR(SEARCH("No",J655)))</formula>
    </cfRule>
  </conditionalFormatting>
  <conditionalFormatting sqref="J656">
    <cfRule type="containsText" dxfId="983" priority="1033" stopIfTrue="1" operator="containsText" text="N/A">
      <formula>NOT(ISERROR(SEARCH("N/A",J656)))</formula>
    </cfRule>
    <cfRule type="containsText" dxfId="982" priority="1034" stopIfTrue="1" operator="containsText" text="Yes">
      <formula>NOT(ISERROR(SEARCH("Yes",J656)))</formula>
    </cfRule>
    <cfRule type="containsText" dxfId="981" priority="1035" stopIfTrue="1" operator="containsText" text="No">
      <formula>NOT(ISERROR(SEARCH("No",J656)))</formula>
    </cfRule>
  </conditionalFormatting>
  <conditionalFormatting sqref="J659">
    <cfRule type="containsText" dxfId="980" priority="1030" stopIfTrue="1" operator="containsText" text="N/A">
      <formula>NOT(ISERROR(SEARCH("N/A",J659)))</formula>
    </cfRule>
    <cfRule type="containsText" dxfId="979" priority="1031" stopIfTrue="1" operator="containsText" text="Yes">
      <formula>NOT(ISERROR(SEARCH("Yes",J659)))</formula>
    </cfRule>
    <cfRule type="containsText" dxfId="978" priority="1032" stopIfTrue="1" operator="containsText" text="No">
      <formula>NOT(ISERROR(SEARCH("No",J659)))</formula>
    </cfRule>
  </conditionalFormatting>
  <conditionalFormatting sqref="J660">
    <cfRule type="containsText" dxfId="977" priority="1027" stopIfTrue="1" operator="containsText" text="N/A">
      <formula>NOT(ISERROR(SEARCH("N/A",J660)))</formula>
    </cfRule>
    <cfRule type="containsText" dxfId="976" priority="1028" stopIfTrue="1" operator="containsText" text="Yes">
      <formula>NOT(ISERROR(SEARCH("Yes",J660)))</formula>
    </cfRule>
    <cfRule type="containsText" dxfId="975" priority="1029" stopIfTrue="1" operator="containsText" text="No">
      <formula>NOT(ISERROR(SEARCH("No",J660)))</formula>
    </cfRule>
  </conditionalFormatting>
  <conditionalFormatting sqref="J661">
    <cfRule type="containsText" dxfId="974" priority="1024" stopIfTrue="1" operator="containsText" text="N/A">
      <formula>NOT(ISERROR(SEARCH("N/A",J661)))</formula>
    </cfRule>
    <cfRule type="containsText" dxfId="973" priority="1025" stopIfTrue="1" operator="containsText" text="Yes">
      <formula>NOT(ISERROR(SEARCH("Yes",J661)))</formula>
    </cfRule>
    <cfRule type="containsText" dxfId="972" priority="1026" stopIfTrue="1" operator="containsText" text="No">
      <formula>NOT(ISERROR(SEARCH("No",J661)))</formula>
    </cfRule>
  </conditionalFormatting>
  <conditionalFormatting sqref="J662">
    <cfRule type="containsText" dxfId="971" priority="1021" stopIfTrue="1" operator="containsText" text="N/A">
      <formula>NOT(ISERROR(SEARCH("N/A",J662)))</formula>
    </cfRule>
    <cfRule type="containsText" dxfId="970" priority="1022" stopIfTrue="1" operator="containsText" text="Yes">
      <formula>NOT(ISERROR(SEARCH("Yes",J662)))</formula>
    </cfRule>
    <cfRule type="containsText" dxfId="969" priority="1023" stopIfTrue="1" operator="containsText" text="No">
      <formula>NOT(ISERROR(SEARCH("No",J662)))</formula>
    </cfRule>
  </conditionalFormatting>
  <conditionalFormatting sqref="J663">
    <cfRule type="containsText" dxfId="968" priority="1018" stopIfTrue="1" operator="containsText" text="N/A">
      <formula>NOT(ISERROR(SEARCH("N/A",J663)))</formula>
    </cfRule>
    <cfRule type="containsText" dxfId="967" priority="1019" stopIfTrue="1" operator="containsText" text="Yes">
      <formula>NOT(ISERROR(SEARCH("Yes",J663)))</formula>
    </cfRule>
    <cfRule type="containsText" dxfId="966" priority="1020" stopIfTrue="1" operator="containsText" text="No">
      <formula>NOT(ISERROR(SEARCH("No",J663)))</formula>
    </cfRule>
  </conditionalFormatting>
  <conditionalFormatting sqref="J664">
    <cfRule type="containsText" dxfId="965" priority="1015" stopIfTrue="1" operator="containsText" text="N/A">
      <formula>NOT(ISERROR(SEARCH("N/A",J664)))</formula>
    </cfRule>
    <cfRule type="containsText" dxfId="964" priority="1016" stopIfTrue="1" operator="containsText" text="Yes">
      <formula>NOT(ISERROR(SEARCH("Yes",J664)))</formula>
    </cfRule>
    <cfRule type="containsText" dxfId="963" priority="1017" stopIfTrue="1" operator="containsText" text="No">
      <formula>NOT(ISERROR(SEARCH("No",J664)))</formula>
    </cfRule>
  </conditionalFormatting>
  <conditionalFormatting sqref="J665">
    <cfRule type="containsText" dxfId="962" priority="1012" stopIfTrue="1" operator="containsText" text="N/A">
      <formula>NOT(ISERROR(SEARCH("N/A",J665)))</formula>
    </cfRule>
    <cfRule type="containsText" dxfId="961" priority="1013" stopIfTrue="1" operator="containsText" text="Yes">
      <formula>NOT(ISERROR(SEARCH("Yes",J665)))</formula>
    </cfRule>
    <cfRule type="containsText" dxfId="960" priority="1014" stopIfTrue="1" operator="containsText" text="No">
      <formula>NOT(ISERROR(SEARCH("No",J665)))</formula>
    </cfRule>
  </conditionalFormatting>
  <conditionalFormatting sqref="J666">
    <cfRule type="containsText" dxfId="959" priority="1009" stopIfTrue="1" operator="containsText" text="N/A">
      <formula>NOT(ISERROR(SEARCH("N/A",J666)))</formula>
    </cfRule>
    <cfRule type="containsText" dxfId="958" priority="1010" stopIfTrue="1" operator="containsText" text="Yes">
      <formula>NOT(ISERROR(SEARCH("Yes",J666)))</formula>
    </cfRule>
    <cfRule type="containsText" dxfId="957" priority="1011" stopIfTrue="1" operator="containsText" text="No">
      <formula>NOT(ISERROR(SEARCH("No",J666)))</formula>
    </cfRule>
  </conditionalFormatting>
  <conditionalFormatting sqref="J667">
    <cfRule type="containsText" dxfId="956" priority="1006" stopIfTrue="1" operator="containsText" text="N/A">
      <formula>NOT(ISERROR(SEARCH("N/A",J667)))</formula>
    </cfRule>
    <cfRule type="containsText" dxfId="955" priority="1007" stopIfTrue="1" operator="containsText" text="Yes">
      <formula>NOT(ISERROR(SEARCH("Yes",J667)))</formula>
    </cfRule>
    <cfRule type="containsText" dxfId="954" priority="1008" stopIfTrue="1" operator="containsText" text="No">
      <formula>NOT(ISERROR(SEARCH("No",J667)))</formula>
    </cfRule>
  </conditionalFormatting>
  <conditionalFormatting sqref="J668">
    <cfRule type="containsText" dxfId="953" priority="1003" stopIfTrue="1" operator="containsText" text="N/A">
      <formula>NOT(ISERROR(SEARCH("N/A",J668)))</formula>
    </cfRule>
    <cfRule type="containsText" dxfId="952" priority="1004" stopIfTrue="1" operator="containsText" text="Yes">
      <formula>NOT(ISERROR(SEARCH("Yes",J668)))</formula>
    </cfRule>
    <cfRule type="containsText" dxfId="951" priority="1005" stopIfTrue="1" operator="containsText" text="No">
      <formula>NOT(ISERROR(SEARCH("No",J668)))</formula>
    </cfRule>
  </conditionalFormatting>
  <conditionalFormatting sqref="J669">
    <cfRule type="containsText" dxfId="950" priority="1000" stopIfTrue="1" operator="containsText" text="N/A">
      <formula>NOT(ISERROR(SEARCH("N/A",J669)))</formula>
    </cfRule>
    <cfRule type="containsText" dxfId="949" priority="1001" stopIfTrue="1" operator="containsText" text="Yes">
      <formula>NOT(ISERROR(SEARCH("Yes",J669)))</formula>
    </cfRule>
    <cfRule type="containsText" dxfId="948" priority="1002" stopIfTrue="1" operator="containsText" text="No">
      <formula>NOT(ISERROR(SEARCH("No",J669)))</formula>
    </cfRule>
  </conditionalFormatting>
  <conditionalFormatting sqref="J670">
    <cfRule type="containsText" dxfId="947" priority="997" stopIfTrue="1" operator="containsText" text="N/A">
      <formula>NOT(ISERROR(SEARCH("N/A",J670)))</formula>
    </cfRule>
    <cfRule type="containsText" dxfId="946" priority="998" stopIfTrue="1" operator="containsText" text="Yes">
      <formula>NOT(ISERROR(SEARCH("Yes",J670)))</formula>
    </cfRule>
    <cfRule type="containsText" dxfId="945" priority="999" stopIfTrue="1" operator="containsText" text="No">
      <formula>NOT(ISERROR(SEARCH("No",J670)))</formula>
    </cfRule>
  </conditionalFormatting>
  <conditionalFormatting sqref="J671">
    <cfRule type="containsText" dxfId="944" priority="994" stopIfTrue="1" operator="containsText" text="N/A">
      <formula>NOT(ISERROR(SEARCH("N/A",J671)))</formula>
    </cfRule>
    <cfRule type="containsText" dxfId="943" priority="995" stopIfTrue="1" operator="containsText" text="Yes">
      <formula>NOT(ISERROR(SEARCH("Yes",J671)))</formula>
    </cfRule>
    <cfRule type="containsText" dxfId="942" priority="996" stopIfTrue="1" operator="containsText" text="No">
      <formula>NOT(ISERROR(SEARCH("No",J671)))</formula>
    </cfRule>
  </conditionalFormatting>
  <conditionalFormatting sqref="J672">
    <cfRule type="containsText" dxfId="941" priority="991" stopIfTrue="1" operator="containsText" text="N/A">
      <formula>NOT(ISERROR(SEARCH("N/A",J672)))</formula>
    </cfRule>
    <cfRule type="containsText" dxfId="940" priority="992" stopIfTrue="1" operator="containsText" text="Yes">
      <formula>NOT(ISERROR(SEARCH("Yes",J672)))</formula>
    </cfRule>
    <cfRule type="containsText" dxfId="939" priority="993" stopIfTrue="1" operator="containsText" text="No">
      <formula>NOT(ISERROR(SEARCH("No",J672)))</formula>
    </cfRule>
  </conditionalFormatting>
  <conditionalFormatting sqref="J673">
    <cfRule type="containsText" dxfId="938" priority="988" stopIfTrue="1" operator="containsText" text="N/A">
      <formula>NOT(ISERROR(SEARCH("N/A",J673)))</formula>
    </cfRule>
    <cfRule type="containsText" dxfId="937" priority="989" stopIfTrue="1" operator="containsText" text="Yes">
      <formula>NOT(ISERROR(SEARCH("Yes",J673)))</formula>
    </cfRule>
    <cfRule type="containsText" dxfId="936" priority="990" stopIfTrue="1" operator="containsText" text="No">
      <formula>NOT(ISERROR(SEARCH("No",J673)))</formula>
    </cfRule>
  </conditionalFormatting>
  <conditionalFormatting sqref="J674">
    <cfRule type="containsText" dxfId="935" priority="985" stopIfTrue="1" operator="containsText" text="N/A">
      <formula>NOT(ISERROR(SEARCH("N/A",J674)))</formula>
    </cfRule>
    <cfRule type="containsText" dxfId="934" priority="986" stopIfTrue="1" operator="containsText" text="Yes">
      <formula>NOT(ISERROR(SEARCH("Yes",J674)))</formula>
    </cfRule>
    <cfRule type="containsText" dxfId="933" priority="987" stopIfTrue="1" operator="containsText" text="No">
      <formula>NOT(ISERROR(SEARCH("No",J674)))</formula>
    </cfRule>
  </conditionalFormatting>
  <conditionalFormatting sqref="J675">
    <cfRule type="containsText" dxfId="932" priority="982" stopIfTrue="1" operator="containsText" text="N/A">
      <formula>NOT(ISERROR(SEARCH("N/A",J675)))</formula>
    </cfRule>
    <cfRule type="containsText" dxfId="931" priority="983" stopIfTrue="1" operator="containsText" text="Yes">
      <formula>NOT(ISERROR(SEARCH("Yes",J675)))</formula>
    </cfRule>
    <cfRule type="containsText" dxfId="930" priority="984" stopIfTrue="1" operator="containsText" text="No">
      <formula>NOT(ISERROR(SEARCH("No",J675)))</formula>
    </cfRule>
  </conditionalFormatting>
  <conditionalFormatting sqref="J676">
    <cfRule type="containsText" dxfId="929" priority="979" stopIfTrue="1" operator="containsText" text="N/A">
      <formula>NOT(ISERROR(SEARCH("N/A",J676)))</formula>
    </cfRule>
    <cfRule type="containsText" dxfId="928" priority="980" stopIfTrue="1" operator="containsText" text="Yes">
      <formula>NOT(ISERROR(SEARCH("Yes",J676)))</formula>
    </cfRule>
    <cfRule type="containsText" dxfId="927" priority="981" stopIfTrue="1" operator="containsText" text="No">
      <formula>NOT(ISERROR(SEARCH("No",J676)))</formula>
    </cfRule>
  </conditionalFormatting>
  <conditionalFormatting sqref="J677">
    <cfRule type="containsText" dxfId="926" priority="976" stopIfTrue="1" operator="containsText" text="N/A">
      <formula>NOT(ISERROR(SEARCH("N/A",J677)))</formula>
    </cfRule>
    <cfRule type="containsText" dxfId="925" priority="977" stopIfTrue="1" operator="containsText" text="Yes">
      <formula>NOT(ISERROR(SEARCH("Yes",J677)))</formula>
    </cfRule>
    <cfRule type="containsText" dxfId="924" priority="978" stopIfTrue="1" operator="containsText" text="No">
      <formula>NOT(ISERROR(SEARCH("No",J677)))</formula>
    </cfRule>
  </conditionalFormatting>
  <conditionalFormatting sqref="J678">
    <cfRule type="containsText" dxfId="923" priority="973" stopIfTrue="1" operator="containsText" text="N/A">
      <formula>NOT(ISERROR(SEARCH("N/A",J678)))</formula>
    </cfRule>
    <cfRule type="containsText" dxfId="922" priority="974" stopIfTrue="1" operator="containsText" text="Yes">
      <formula>NOT(ISERROR(SEARCH("Yes",J678)))</formula>
    </cfRule>
    <cfRule type="containsText" dxfId="921" priority="975" stopIfTrue="1" operator="containsText" text="No">
      <formula>NOT(ISERROR(SEARCH("No",J678)))</formula>
    </cfRule>
  </conditionalFormatting>
  <conditionalFormatting sqref="J679">
    <cfRule type="containsText" dxfId="920" priority="970" stopIfTrue="1" operator="containsText" text="N/A">
      <formula>NOT(ISERROR(SEARCH("N/A",J679)))</formula>
    </cfRule>
    <cfRule type="containsText" dxfId="919" priority="971" stopIfTrue="1" operator="containsText" text="Yes">
      <formula>NOT(ISERROR(SEARCH("Yes",J679)))</formula>
    </cfRule>
    <cfRule type="containsText" dxfId="918" priority="972" stopIfTrue="1" operator="containsText" text="No">
      <formula>NOT(ISERROR(SEARCH("No",J679)))</formula>
    </cfRule>
  </conditionalFormatting>
  <conditionalFormatting sqref="J680">
    <cfRule type="containsText" dxfId="917" priority="967" stopIfTrue="1" operator="containsText" text="N/A">
      <formula>NOT(ISERROR(SEARCH("N/A",J680)))</formula>
    </cfRule>
    <cfRule type="containsText" dxfId="916" priority="968" stopIfTrue="1" operator="containsText" text="Yes">
      <formula>NOT(ISERROR(SEARCH("Yes",J680)))</formula>
    </cfRule>
    <cfRule type="containsText" dxfId="915" priority="969" stopIfTrue="1" operator="containsText" text="No">
      <formula>NOT(ISERROR(SEARCH("No",J680)))</formula>
    </cfRule>
  </conditionalFormatting>
  <conditionalFormatting sqref="J682">
    <cfRule type="containsText" dxfId="914" priority="964" stopIfTrue="1" operator="containsText" text="N/A">
      <formula>NOT(ISERROR(SEARCH("N/A",J682)))</formula>
    </cfRule>
    <cfRule type="containsText" dxfId="913" priority="965" stopIfTrue="1" operator="containsText" text="Yes">
      <formula>NOT(ISERROR(SEARCH("Yes",J682)))</formula>
    </cfRule>
    <cfRule type="containsText" dxfId="912" priority="966" stopIfTrue="1" operator="containsText" text="No">
      <formula>NOT(ISERROR(SEARCH("No",J682)))</formula>
    </cfRule>
  </conditionalFormatting>
  <conditionalFormatting sqref="J683">
    <cfRule type="containsText" dxfId="911" priority="961" stopIfTrue="1" operator="containsText" text="N/A">
      <formula>NOT(ISERROR(SEARCH("N/A",J683)))</formula>
    </cfRule>
    <cfRule type="containsText" dxfId="910" priority="962" stopIfTrue="1" operator="containsText" text="Yes">
      <formula>NOT(ISERROR(SEARCH("Yes",J683)))</formula>
    </cfRule>
    <cfRule type="containsText" dxfId="909" priority="963" stopIfTrue="1" operator="containsText" text="No">
      <formula>NOT(ISERROR(SEARCH("No",J683)))</formula>
    </cfRule>
  </conditionalFormatting>
  <conditionalFormatting sqref="J684">
    <cfRule type="containsText" dxfId="908" priority="958" stopIfTrue="1" operator="containsText" text="N/A">
      <formula>NOT(ISERROR(SEARCH("N/A",J684)))</formula>
    </cfRule>
    <cfRule type="containsText" dxfId="907" priority="959" stopIfTrue="1" operator="containsText" text="Yes">
      <formula>NOT(ISERROR(SEARCH("Yes",J684)))</formula>
    </cfRule>
    <cfRule type="containsText" dxfId="906" priority="960" stopIfTrue="1" operator="containsText" text="No">
      <formula>NOT(ISERROR(SEARCH("No",J684)))</formula>
    </cfRule>
  </conditionalFormatting>
  <conditionalFormatting sqref="J685">
    <cfRule type="containsText" dxfId="905" priority="955" stopIfTrue="1" operator="containsText" text="N/A">
      <formula>NOT(ISERROR(SEARCH("N/A",J685)))</formula>
    </cfRule>
    <cfRule type="containsText" dxfId="904" priority="956" stopIfTrue="1" operator="containsText" text="Yes">
      <formula>NOT(ISERROR(SEARCH("Yes",J685)))</formula>
    </cfRule>
    <cfRule type="containsText" dxfId="903" priority="957" stopIfTrue="1" operator="containsText" text="No">
      <formula>NOT(ISERROR(SEARCH("No",J685)))</formula>
    </cfRule>
  </conditionalFormatting>
  <conditionalFormatting sqref="J686">
    <cfRule type="containsText" dxfId="902" priority="952" stopIfTrue="1" operator="containsText" text="N/A">
      <formula>NOT(ISERROR(SEARCH("N/A",J686)))</formula>
    </cfRule>
    <cfRule type="containsText" dxfId="901" priority="953" stopIfTrue="1" operator="containsText" text="Yes">
      <formula>NOT(ISERROR(SEARCH("Yes",J686)))</formula>
    </cfRule>
    <cfRule type="containsText" dxfId="900" priority="954" stopIfTrue="1" operator="containsText" text="No">
      <formula>NOT(ISERROR(SEARCH("No",J686)))</formula>
    </cfRule>
  </conditionalFormatting>
  <conditionalFormatting sqref="J687">
    <cfRule type="containsText" dxfId="899" priority="949" stopIfTrue="1" operator="containsText" text="N/A">
      <formula>NOT(ISERROR(SEARCH("N/A",J687)))</formula>
    </cfRule>
    <cfRule type="containsText" dxfId="898" priority="950" stopIfTrue="1" operator="containsText" text="Yes">
      <formula>NOT(ISERROR(SEARCH("Yes",J687)))</formula>
    </cfRule>
    <cfRule type="containsText" dxfId="897" priority="951" stopIfTrue="1" operator="containsText" text="No">
      <formula>NOT(ISERROR(SEARCH("No",J687)))</formula>
    </cfRule>
  </conditionalFormatting>
  <conditionalFormatting sqref="J688">
    <cfRule type="containsText" dxfId="896" priority="946" stopIfTrue="1" operator="containsText" text="N/A">
      <formula>NOT(ISERROR(SEARCH("N/A",J688)))</formula>
    </cfRule>
    <cfRule type="containsText" dxfId="895" priority="947" stopIfTrue="1" operator="containsText" text="Yes">
      <formula>NOT(ISERROR(SEARCH("Yes",J688)))</formula>
    </cfRule>
    <cfRule type="containsText" dxfId="894" priority="948" stopIfTrue="1" operator="containsText" text="No">
      <formula>NOT(ISERROR(SEARCH("No",J688)))</formula>
    </cfRule>
  </conditionalFormatting>
  <conditionalFormatting sqref="J690">
    <cfRule type="containsText" dxfId="893" priority="943" stopIfTrue="1" operator="containsText" text="N/A">
      <formula>NOT(ISERROR(SEARCH("N/A",J690)))</formula>
    </cfRule>
    <cfRule type="containsText" dxfId="892" priority="944" stopIfTrue="1" operator="containsText" text="Yes">
      <formula>NOT(ISERROR(SEARCH("Yes",J690)))</formula>
    </cfRule>
    <cfRule type="containsText" dxfId="891" priority="945" stopIfTrue="1" operator="containsText" text="No">
      <formula>NOT(ISERROR(SEARCH("No",J690)))</formula>
    </cfRule>
  </conditionalFormatting>
  <conditionalFormatting sqref="J691">
    <cfRule type="containsText" dxfId="890" priority="940" stopIfTrue="1" operator="containsText" text="N/A">
      <formula>NOT(ISERROR(SEARCH("N/A",J691)))</formula>
    </cfRule>
    <cfRule type="containsText" dxfId="889" priority="941" stopIfTrue="1" operator="containsText" text="Yes">
      <formula>NOT(ISERROR(SEARCH("Yes",J691)))</formula>
    </cfRule>
    <cfRule type="containsText" dxfId="888" priority="942" stopIfTrue="1" operator="containsText" text="No">
      <formula>NOT(ISERROR(SEARCH("No",J691)))</formula>
    </cfRule>
  </conditionalFormatting>
  <conditionalFormatting sqref="J692">
    <cfRule type="containsText" dxfId="887" priority="937" stopIfTrue="1" operator="containsText" text="N/A">
      <formula>NOT(ISERROR(SEARCH("N/A",J692)))</formula>
    </cfRule>
    <cfRule type="containsText" dxfId="886" priority="938" stopIfTrue="1" operator="containsText" text="Yes">
      <formula>NOT(ISERROR(SEARCH("Yes",J692)))</formula>
    </cfRule>
    <cfRule type="containsText" dxfId="885" priority="939" stopIfTrue="1" operator="containsText" text="No">
      <formula>NOT(ISERROR(SEARCH("No",J692)))</formula>
    </cfRule>
  </conditionalFormatting>
  <conditionalFormatting sqref="J693">
    <cfRule type="containsText" dxfId="884" priority="934" stopIfTrue="1" operator="containsText" text="N/A">
      <formula>NOT(ISERROR(SEARCH("N/A",J693)))</formula>
    </cfRule>
    <cfRule type="containsText" dxfId="883" priority="935" stopIfTrue="1" operator="containsText" text="Yes">
      <formula>NOT(ISERROR(SEARCH("Yes",J693)))</formula>
    </cfRule>
    <cfRule type="containsText" dxfId="882" priority="936" stopIfTrue="1" operator="containsText" text="No">
      <formula>NOT(ISERROR(SEARCH("No",J693)))</formula>
    </cfRule>
  </conditionalFormatting>
  <conditionalFormatting sqref="J698">
    <cfRule type="containsText" dxfId="881" priority="928" stopIfTrue="1" operator="containsText" text="N/A">
      <formula>NOT(ISERROR(SEARCH("N/A",J698)))</formula>
    </cfRule>
    <cfRule type="containsText" dxfId="880" priority="929" stopIfTrue="1" operator="containsText" text="Yes">
      <formula>NOT(ISERROR(SEARCH("Yes",J698)))</formula>
    </cfRule>
    <cfRule type="containsText" dxfId="879" priority="930" stopIfTrue="1" operator="containsText" text="No">
      <formula>NOT(ISERROR(SEARCH("No",J698)))</formula>
    </cfRule>
  </conditionalFormatting>
  <conditionalFormatting sqref="J699">
    <cfRule type="containsText" dxfId="878" priority="925" stopIfTrue="1" operator="containsText" text="N/A">
      <formula>NOT(ISERROR(SEARCH("N/A",J699)))</formula>
    </cfRule>
    <cfRule type="containsText" dxfId="877" priority="926" stopIfTrue="1" operator="containsText" text="Yes">
      <formula>NOT(ISERROR(SEARCH("Yes",J699)))</formula>
    </cfRule>
    <cfRule type="containsText" dxfId="876" priority="927" stopIfTrue="1" operator="containsText" text="No">
      <formula>NOT(ISERROR(SEARCH("No",J699)))</formula>
    </cfRule>
  </conditionalFormatting>
  <conditionalFormatting sqref="J700">
    <cfRule type="containsText" dxfId="875" priority="922" stopIfTrue="1" operator="containsText" text="N/A">
      <formula>NOT(ISERROR(SEARCH("N/A",J700)))</formula>
    </cfRule>
    <cfRule type="containsText" dxfId="874" priority="923" stopIfTrue="1" operator="containsText" text="Yes">
      <formula>NOT(ISERROR(SEARCH("Yes",J700)))</formula>
    </cfRule>
    <cfRule type="containsText" dxfId="873" priority="924" stopIfTrue="1" operator="containsText" text="No">
      <formula>NOT(ISERROR(SEARCH("No",J700)))</formula>
    </cfRule>
  </conditionalFormatting>
  <conditionalFormatting sqref="J629">
    <cfRule type="containsText" dxfId="872" priority="919" stopIfTrue="1" operator="containsText" text="N/A">
      <formula>NOT(ISERROR(SEARCH("N/A",J629)))</formula>
    </cfRule>
    <cfRule type="containsText" dxfId="871" priority="920" stopIfTrue="1" operator="containsText" text="Yes">
      <formula>NOT(ISERROR(SEARCH("Yes",J629)))</formula>
    </cfRule>
    <cfRule type="containsText" dxfId="870" priority="921" stopIfTrue="1" operator="containsText" text="No">
      <formula>NOT(ISERROR(SEARCH("No",J629)))</formula>
    </cfRule>
  </conditionalFormatting>
  <conditionalFormatting sqref="J631">
    <cfRule type="containsText" dxfId="869" priority="916" stopIfTrue="1" operator="containsText" text="N/A">
      <formula>NOT(ISERROR(SEARCH("N/A",J631)))</formula>
    </cfRule>
    <cfRule type="containsText" dxfId="868" priority="917" stopIfTrue="1" operator="containsText" text="Yes">
      <formula>NOT(ISERROR(SEARCH("Yes",J631)))</formula>
    </cfRule>
    <cfRule type="containsText" dxfId="867" priority="918" stopIfTrue="1" operator="containsText" text="No">
      <formula>NOT(ISERROR(SEARCH("No",J631)))</formula>
    </cfRule>
  </conditionalFormatting>
  <conditionalFormatting sqref="J607">
    <cfRule type="containsText" dxfId="866" priority="913" stopIfTrue="1" operator="containsText" text="N/A">
      <formula>NOT(ISERROR(SEARCH("N/A",J607)))</formula>
    </cfRule>
    <cfRule type="containsText" dxfId="865" priority="914" stopIfTrue="1" operator="containsText" text="Yes">
      <formula>NOT(ISERROR(SEARCH("Yes",J607)))</formula>
    </cfRule>
    <cfRule type="containsText" dxfId="864" priority="915" stopIfTrue="1" operator="containsText" text="No">
      <formula>NOT(ISERROR(SEARCH("No",J607)))</formula>
    </cfRule>
  </conditionalFormatting>
  <conditionalFormatting sqref="J651">
    <cfRule type="containsText" dxfId="863" priority="910" stopIfTrue="1" operator="containsText" text="N/A">
      <formula>NOT(ISERROR(SEARCH("N/A",J651)))</formula>
    </cfRule>
    <cfRule type="containsText" dxfId="862" priority="911" stopIfTrue="1" operator="containsText" text="Yes">
      <formula>NOT(ISERROR(SEARCH("Yes",J651)))</formula>
    </cfRule>
    <cfRule type="containsText" dxfId="861" priority="912" stopIfTrue="1" operator="containsText" text="No">
      <formula>NOT(ISERROR(SEARCH("No",J651)))</formula>
    </cfRule>
  </conditionalFormatting>
  <conditionalFormatting sqref="J639">
    <cfRule type="containsText" dxfId="860" priority="907" stopIfTrue="1" operator="containsText" text="N/A">
      <formula>NOT(ISERROR(SEARCH("N/A",J639)))</formula>
    </cfRule>
    <cfRule type="containsText" dxfId="859" priority="908" stopIfTrue="1" operator="containsText" text="Yes">
      <formula>NOT(ISERROR(SEARCH("Yes",J639)))</formula>
    </cfRule>
    <cfRule type="containsText" dxfId="858" priority="909" stopIfTrue="1" operator="containsText" text="No">
      <formula>NOT(ISERROR(SEARCH("No",J639)))</formula>
    </cfRule>
  </conditionalFormatting>
  <conditionalFormatting sqref="J701">
    <cfRule type="containsText" dxfId="857" priority="904" stopIfTrue="1" operator="containsText" text="N/A">
      <formula>NOT(ISERROR(SEARCH("N/A",J701)))</formula>
    </cfRule>
    <cfRule type="containsText" dxfId="856" priority="905" stopIfTrue="1" operator="containsText" text="Yes">
      <formula>NOT(ISERROR(SEARCH("Yes",J701)))</formula>
    </cfRule>
    <cfRule type="containsText" dxfId="855" priority="906" stopIfTrue="1" operator="containsText" text="No">
      <formula>NOT(ISERROR(SEARCH("No",J701)))</formula>
    </cfRule>
  </conditionalFormatting>
  <conditionalFormatting sqref="J702">
    <cfRule type="containsText" dxfId="854" priority="901" stopIfTrue="1" operator="containsText" text="N/A">
      <formula>NOT(ISERROR(SEARCH("N/A",J702)))</formula>
    </cfRule>
    <cfRule type="containsText" dxfId="853" priority="902" stopIfTrue="1" operator="containsText" text="Yes">
      <formula>NOT(ISERROR(SEARCH("Yes",J702)))</formula>
    </cfRule>
    <cfRule type="containsText" dxfId="852" priority="903" stopIfTrue="1" operator="containsText" text="No">
      <formula>NOT(ISERROR(SEARCH("No",J702)))</formula>
    </cfRule>
  </conditionalFormatting>
  <conditionalFormatting sqref="J703">
    <cfRule type="containsText" dxfId="851" priority="898" stopIfTrue="1" operator="containsText" text="N/A">
      <formula>NOT(ISERROR(SEARCH("N/A",J703)))</formula>
    </cfRule>
    <cfRule type="containsText" dxfId="850" priority="899" stopIfTrue="1" operator="containsText" text="Yes">
      <formula>NOT(ISERROR(SEARCH("Yes",J703)))</formula>
    </cfRule>
    <cfRule type="containsText" dxfId="849" priority="900" stopIfTrue="1" operator="containsText" text="No">
      <formula>NOT(ISERROR(SEARCH("No",J703)))</formula>
    </cfRule>
  </conditionalFormatting>
  <conditionalFormatting sqref="J704">
    <cfRule type="containsText" dxfId="848" priority="895" stopIfTrue="1" operator="containsText" text="N/A">
      <formula>NOT(ISERROR(SEARCH("N/A",J704)))</formula>
    </cfRule>
    <cfRule type="containsText" dxfId="847" priority="896" stopIfTrue="1" operator="containsText" text="Yes">
      <formula>NOT(ISERROR(SEARCH("Yes",J704)))</formula>
    </cfRule>
    <cfRule type="containsText" dxfId="846" priority="897" stopIfTrue="1" operator="containsText" text="No">
      <formula>NOT(ISERROR(SEARCH("No",J704)))</formula>
    </cfRule>
  </conditionalFormatting>
  <conditionalFormatting sqref="J705">
    <cfRule type="containsText" dxfId="845" priority="892" stopIfTrue="1" operator="containsText" text="N/A">
      <formula>NOT(ISERROR(SEARCH("N/A",J705)))</formula>
    </cfRule>
    <cfRule type="containsText" dxfId="844" priority="893" stopIfTrue="1" operator="containsText" text="Yes">
      <formula>NOT(ISERROR(SEARCH("Yes",J705)))</formula>
    </cfRule>
    <cfRule type="containsText" dxfId="843" priority="894" stopIfTrue="1" operator="containsText" text="No">
      <formula>NOT(ISERROR(SEARCH("No",J705)))</formula>
    </cfRule>
  </conditionalFormatting>
  <conditionalFormatting sqref="J708">
    <cfRule type="containsText" dxfId="842" priority="886" stopIfTrue="1" operator="containsText" text="N/A">
      <formula>NOT(ISERROR(SEARCH("N/A",J708)))</formula>
    </cfRule>
    <cfRule type="containsText" dxfId="841" priority="887" stopIfTrue="1" operator="containsText" text="Yes">
      <formula>NOT(ISERROR(SEARCH("Yes",J708)))</formula>
    </cfRule>
    <cfRule type="containsText" dxfId="840" priority="888" stopIfTrue="1" operator="containsText" text="No">
      <formula>NOT(ISERROR(SEARCH("No",J708)))</formula>
    </cfRule>
  </conditionalFormatting>
  <conditionalFormatting sqref="J709">
    <cfRule type="containsText" dxfId="839" priority="883" stopIfTrue="1" operator="containsText" text="N/A">
      <formula>NOT(ISERROR(SEARCH("N/A",J709)))</formula>
    </cfRule>
    <cfRule type="containsText" dxfId="838" priority="884" stopIfTrue="1" operator="containsText" text="Yes">
      <formula>NOT(ISERROR(SEARCH("Yes",J709)))</formula>
    </cfRule>
    <cfRule type="containsText" dxfId="837" priority="885" stopIfTrue="1" operator="containsText" text="No">
      <formula>NOT(ISERROR(SEARCH("No",J709)))</formula>
    </cfRule>
  </conditionalFormatting>
  <conditionalFormatting sqref="J694">
    <cfRule type="containsText" dxfId="836" priority="880" stopIfTrue="1" operator="containsText" text="N/A">
      <formula>NOT(ISERROR(SEARCH("N/A",J694)))</formula>
    </cfRule>
    <cfRule type="containsText" dxfId="835" priority="881" stopIfTrue="1" operator="containsText" text="Yes">
      <formula>NOT(ISERROR(SEARCH("Yes",J694)))</formula>
    </cfRule>
    <cfRule type="containsText" dxfId="834" priority="882" stopIfTrue="1" operator="containsText" text="No">
      <formula>NOT(ISERROR(SEARCH("No",J694)))</formula>
    </cfRule>
  </conditionalFormatting>
  <conditionalFormatting sqref="J697">
    <cfRule type="containsText" dxfId="833" priority="877" stopIfTrue="1" operator="containsText" text="N/A">
      <formula>NOT(ISERROR(SEARCH("N/A",J697)))</formula>
    </cfRule>
    <cfRule type="containsText" dxfId="832" priority="878" stopIfTrue="1" operator="containsText" text="Yes">
      <formula>NOT(ISERROR(SEARCH("Yes",J697)))</formula>
    </cfRule>
    <cfRule type="containsText" dxfId="831" priority="879" stopIfTrue="1" operator="containsText" text="No">
      <formula>NOT(ISERROR(SEARCH("No",J697)))</formula>
    </cfRule>
  </conditionalFormatting>
  <conditionalFormatting sqref="J695">
    <cfRule type="containsText" dxfId="830" priority="874" stopIfTrue="1" operator="containsText" text="N/A">
      <formula>NOT(ISERROR(SEARCH("N/A",J695)))</formula>
    </cfRule>
    <cfRule type="containsText" dxfId="829" priority="875" stopIfTrue="1" operator="containsText" text="Yes">
      <formula>NOT(ISERROR(SEARCH("Yes",J695)))</formula>
    </cfRule>
    <cfRule type="containsText" dxfId="828" priority="876" stopIfTrue="1" operator="containsText" text="No">
      <formula>NOT(ISERROR(SEARCH("No",J695)))</formula>
    </cfRule>
  </conditionalFormatting>
  <conditionalFormatting sqref="J696">
    <cfRule type="containsText" dxfId="827" priority="871" stopIfTrue="1" operator="containsText" text="N/A">
      <formula>NOT(ISERROR(SEARCH("N/A",J696)))</formula>
    </cfRule>
    <cfRule type="containsText" dxfId="826" priority="872" stopIfTrue="1" operator="containsText" text="Yes">
      <formula>NOT(ISERROR(SEARCH("Yes",J696)))</formula>
    </cfRule>
    <cfRule type="containsText" dxfId="825" priority="873" stopIfTrue="1" operator="containsText" text="No">
      <formula>NOT(ISERROR(SEARCH("No",J696)))</formula>
    </cfRule>
  </conditionalFormatting>
  <conditionalFormatting sqref="J710">
    <cfRule type="containsText" dxfId="824" priority="868" stopIfTrue="1" operator="containsText" text="N/A">
      <formula>NOT(ISERROR(SEARCH("N/A",J710)))</formula>
    </cfRule>
    <cfRule type="containsText" dxfId="823" priority="869" stopIfTrue="1" operator="containsText" text="Yes">
      <formula>NOT(ISERROR(SEARCH("Yes",J710)))</formula>
    </cfRule>
    <cfRule type="containsText" dxfId="822" priority="870" stopIfTrue="1" operator="containsText" text="No">
      <formula>NOT(ISERROR(SEARCH("No",J710)))</formula>
    </cfRule>
  </conditionalFormatting>
  <conditionalFormatting sqref="J711">
    <cfRule type="containsText" dxfId="821" priority="865" stopIfTrue="1" operator="containsText" text="N/A">
      <formula>NOT(ISERROR(SEARCH("N/A",J711)))</formula>
    </cfRule>
    <cfRule type="containsText" dxfId="820" priority="866" stopIfTrue="1" operator="containsText" text="Yes">
      <formula>NOT(ISERROR(SEARCH("Yes",J711)))</formula>
    </cfRule>
    <cfRule type="containsText" dxfId="819" priority="867" stopIfTrue="1" operator="containsText" text="No">
      <formula>NOT(ISERROR(SEARCH("No",J711)))</formula>
    </cfRule>
  </conditionalFormatting>
  <conditionalFormatting sqref="J712">
    <cfRule type="containsText" dxfId="818" priority="862" stopIfTrue="1" operator="containsText" text="N/A">
      <formula>NOT(ISERROR(SEARCH("N/A",J712)))</formula>
    </cfRule>
    <cfRule type="containsText" dxfId="817" priority="863" stopIfTrue="1" operator="containsText" text="Yes">
      <formula>NOT(ISERROR(SEARCH("Yes",J712)))</formula>
    </cfRule>
    <cfRule type="containsText" dxfId="816" priority="864" stopIfTrue="1" operator="containsText" text="No">
      <formula>NOT(ISERROR(SEARCH("No",J712)))</formula>
    </cfRule>
  </conditionalFormatting>
  <conditionalFormatting sqref="J713">
    <cfRule type="containsText" dxfId="815" priority="859" stopIfTrue="1" operator="containsText" text="N/A">
      <formula>NOT(ISERROR(SEARCH("N/A",J713)))</formula>
    </cfRule>
    <cfRule type="containsText" dxfId="814" priority="860" stopIfTrue="1" operator="containsText" text="Yes">
      <formula>NOT(ISERROR(SEARCH("Yes",J713)))</formula>
    </cfRule>
    <cfRule type="containsText" dxfId="813" priority="861" stopIfTrue="1" operator="containsText" text="No">
      <formula>NOT(ISERROR(SEARCH("No",J713)))</formula>
    </cfRule>
  </conditionalFormatting>
  <conditionalFormatting sqref="J714">
    <cfRule type="containsText" dxfId="812" priority="856" stopIfTrue="1" operator="containsText" text="N/A">
      <formula>NOT(ISERROR(SEARCH("N/A",J714)))</formula>
    </cfRule>
    <cfRule type="containsText" dxfId="811" priority="857" stopIfTrue="1" operator="containsText" text="Yes">
      <formula>NOT(ISERROR(SEARCH("Yes",J714)))</formula>
    </cfRule>
    <cfRule type="containsText" dxfId="810" priority="858" stopIfTrue="1" operator="containsText" text="No">
      <formula>NOT(ISERROR(SEARCH("No",J714)))</formula>
    </cfRule>
  </conditionalFormatting>
  <conditionalFormatting sqref="J707">
    <cfRule type="containsText" dxfId="809" priority="853" stopIfTrue="1" operator="containsText" text="N/A">
      <formula>NOT(ISERROR(SEARCH("N/A",J707)))</formula>
    </cfRule>
    <cfRule type="containsText" dxfId="808" priority="854" stopIfTrue="1" operator="containsText" text="Yes">
      <formula>NOT(ISERROR(SEARCH("Yes",J707)))</formula>
    </cfRule>
    <cfRule type="containsText" dxfId="807" priority="855" stopIfTrue="1" operator="containsText" text="No">
      <formula>NOT(ISERROR(SEARCH("No",J707)))</formula>
    </cfRule>
  </conditionalFormatting>
  <conditionalFormatting sqref="J716">
    <cfRule type="containsText" dxfId="806" priority="850" stopIfTrue="1" operator="containsText" text="N/A">
      <formula>NOT(ISERROR(SEARCH("N/A",J716)))</formula>
    </cfRule>
    <cfRule type="containsText" dxfId="805" priority="851" stopIfTrue="1" operator="containsText" text="Yes">
      <formula>NOT(ISERROR(SEARCH("Yes",J716)))</formula>
    </cfRule>
    <cfRule type="containsText" dxfId="804" priority="852" stopIfTrue="1" operator="containsText" text="No">
      <formula>NOT(ISERROR(SEARCH("No",J716)))</formula>
    </cfRule>
  </conditionalFormatting>
  <conditionalFormatting sqref="J715">
    <cfRule type="containsText" dxfId="803" priority="847" stopIfTrue="1" operator="containsText" text="N/A">
      <formula>NOT(ISERROR(SEARCH("N/A",J715)))</formula>
    </cfRule>
    <cfRule type="containsText" dxfId="802" priority="848" stopIfTrue="1" operator="containsText" text="Yes">
      <formula>NOT(ISERROR(SEARCH("Yes",J715)))</formula>
    </cfRule>
    <cfRule type="containsText" dxfId="801" priority="849" stopIfTrue="1" operator="containsText" text="No">
      <formula>NOT(ISERROR(SEARCH("No",J715)))</formula>
    </cfRule>
  </conditionalFormatting>
  <conditionalFormatting sqref="J717">
    <cfRule type="containsText" dxfId="800" priority="844" stopIfTrue="1" operator="containsText" text="N/A">
      <formula>NOT(ISERROR(SEARCH("N/A",J717)))</formula>
    </cfRule>
    <cfRule type="containsText" dxfId="799" priority="845" stopIfTrue="1" operator="containsText" text="Yes">
      <formula>NOT(ISERROR(SEARCH("Yes",J717)))</formula>
    </cfRule>
    <cfRule type="containsText" dxfId="798" priority="846" stopIfTrue="1" operator="containsText" text="No">
      <formula>NOT(ISERROR(SEARCH("No",J717)))</formula>
    </cfRule>
  </conditionalFormatting>
  <conditionalFormatting sqref="J718">
    <cfRule type="containsText" dxfId="797" priority="841" stopIfTrue="1" operator="containsText" text="N/A">
      <formula>NOT(ISERROR(SEARCH("N/A",J718)))</formula>
    </cfRule>
    <cfRule type="containsText" dxfId="796" priority="842" stopIfTrue="1" operator="containsText" text="Yes">
      <formula>NOT(ISERROR(SEARCH("Yes",J718)))</formula>
    </cfRule>
    <cfRule type="containsText" dxfId="795" priority="843" stopIfTrue="1" operator="containsText" text="No">
      <formula>NOT(ISERROR(SEARCH("No",J718)))</formula>
    </cfRule>
  </conditionalFormatting>
  <conditionalFormatting sqref="J719">
    <cfRule type="containsText" dxfId="794" priority="838" stopIfTrue="1" operator="containsText" text="N/A">
      <formula>NOT(ISERROR(SEARCH("N/A",J719)))</formula>
    </cfRule>
    <cfRule type="containsText" dxfId="793" priority="839" stopIfTrue="1" operator="containsText" text="Yes">
      <formula>NOT(ISERROR(SEARCH("Yes",J719)))</formula>
    </cfRule>
    <cfRule type="containsText" dxfId="792" priority="840" stopIfTrue="1" operator="containsText" text="No">
      <formula>NOT(ISERROR(SEARCH("No",J719)))</formula>
    </cfRule>
  </conditionalFormatting>
  <conditionalFormatting sqref="J720">
    <cfRule type="containsText" dxfId="791" priority="835" stopIfTrue="1" operator="containsText" text="N/A">
      <formula>NOT(ISERROR(SEARCH("N/A",J720)))</formula>
    </cfRule>
    <cfRule type="containsText" dxfId="790" priority="836" stopIfTrue="1" operator="containsText" text="Yes">
      <formula>NOT(ISERROR(SEARCH("Yes",J720)))</formula>
    </cfRule>
    <cfRule type="containsText" dxfId="789" priority="837" stopIfTrue="1" operator="containsText" text="No">
      <formula>NOT(ISERROR(SEARCH("No",J720)))</formula>
    </cfRule>
  </conditionalFormatting>
  <conditionalFormatting sqref="J721">
    <cfRule type="containsText" dxfId="788" priority="832" stopIfTrue="1" operator="containsText" text="N/A">
      <formula>NOT(ISERROR(SEARCH("N/A",J721)))</formula>
    </cfRule>
    <cfRule type="containsText" dxfId="787" priority="833" stopIfTrue="1" operator="containsText" text="Yes">
      <formula>NOT(ISERROR(SEARCH("Yes",J721)))</formula>
    </cfRule>
    <cfRule type="containsText" dxfId="786" priority="834" stopIfTrue="1" operator="containsText" text="No">
      <formula>NOT(ISERROR(SEARCH("No",J721)))</formula>
    </cfRule>
  </conditionalFormatting>
  <conditionalFormatting sqref="J722">
    <cfRule type="containsText" dxfId="785" priority="829" stopIfTrue="1" operator="containsText" text="N/A">
      <formula>NOT(ISERROR(SEARCH("N/A",J722)))</formula>
    </cfRule>
    <cfRule type="containsText" dxfId="784" priority="830" stopIfTrue="1" operator="containsText" text="Yes">
      <formula>NOT(ISERROR(SEARCH("Yes",J722)))</formula>
    </cfRule>
    <cfRule type="containsText" dxfId="783" priority="831" stopIfTrue="1" operator="containsText" text="No">
      <formula>NOT(ISERROR(SEARCH("No",J722)))</formula>
    </cfRule>
  </conditionalFormatting>
  <conditionalFormatting sqref="J723">
    <cfRule type="containsText" dxfId="782" priority="826" stopIfTrue="1" operator="containsText" text="N/A">
      <formula>NOT(ISERROR(SEARCH("N/A",J723)))</formula>
    </cfRule>
    <cfRule type="containsText" dxfId="781" priority="827" stopIfTrue="1" operator="containsText" text="Yes">
      <formula>NOT(ISERROR(SEARCH("Yes",J723)))</formula>
    </cfRule>
    <cfRule type="containsText" dxfId="780" priority="828" stopIfTrue="1" operator="containsText" text="No">
      <formula>NOT(ISERROR(SEARCH("No",J723)))</formula>
    </cfRule>
  </conditionalFormatting>
  <conditionalFormatting sqref="J724">
    <cfRule type="containsText" dxfId="779" priority="823" stopIfTrue="1" operator="containsText" text="N/A">
      <formula>NOT(ISERROR(SEARCH("N/A",J724)))</formula>
    </cfRule>
    <cfRule type="containsText" dxfId="778" priority="824" stopIfTrue="1" operator="containsText" text="Yes">
      <formula>NOT(ISERROR(SEARCH("Yes",J724)))</formula>
    </cfRule>
    <cfRule type="containsText" dxfId="777" priority="825" stopIfTrue="1" operator="containsText" text="No">
      <formula>NOT(ISERROR(SEARCH("No",J724)))</formula>
    </cfRule>
  </conditionalFormatting>
  <conditionalFormatting sqref="J725">
    <cfRule type="containsText" dxfId="776" priority="820" stopIfTrue="1" operator="containsText" text="N/A">
      <formula>NOT(ISERROR(SEARCH("N/A",J725)))</formula>
    </cfRule>
    <cfRule type="containsText" dxfId="775" priority="821" stopIfTrue="1" operator="containsText" text="Yes">
      <formula>NOT(ISERROR(SEARCH("Yes",J725)))</formula>
    </cfRule>
    <cfRule type="containsText" dxfId="774" priority="822" stopIfTrue="1" operator="containsText" text="No">
      <formula>NOT(ISERROR(SEARCH("No",J725)))</formula>
    </cfRule>
  </conditionalFormatting>
  <conditionalFormatting sqref="J726">
    <cfRule type="containsText" dxfId="773" priority="817" stopIfTrue="1" operator="containsText" text="N/A">
      <formula>NOT(ISERROR(SEARCH("N/A",J726)))</formula>
    </cfRule>
    <cfRule type="containsText" dxfId="772" priority="818" stopIfTrue="1" operator="containsText" text="Yes">
      <formula>NOT(ISERROR(SEARCH("Yes",J726)))</formula>
    </cfRule>
    <cfRule type="containsText" dxfId="771" priority="819" stopIfTrue="1" operator="containsText" text="No">
      <formula>NOT(ISERROR(SEARCH("No",J726)))</formula>
    </cfRule>
  </conditionalFormatting>
  <conditionalFormatting sqref="J728">
    <cfRule type="containsText" dxfId="770" priority="811" stopIfTrue="1" operator="containsText" text="N/A">
      <formula>NOT(ISERROR(SEARCH("N/A",J728)))</formula>
    </cfRule>
    <cfRule type="containsText" dxfId="769" priority="812" stopIfTrue="1" operator="containsText" text="Yes">
      <formula>NOT(ISERROR(SEARCH("Yes",J728)))</formula>
    </cfRule>
    <cfRule type="containsText" dxfId="768" priority="813" stopIfTrue="1" operator="containsText" text="No">
      <formula>NOT(ISERROR(SEARCH("No",J728)))</formula>
    </cfRule>
  </conditionalFormatting>
  <conditionalFormatting sqref="J729">
    <cfRule type="containsText" dxfId="767" priority="808" stopIfTrue="1" operator="containsText" text="N/A">
      <formula>NOT(ISERROR(SEARCH("N/A",J729)))</formula>
    </cfRule>
    <cfRule type="containsText" dxfId="766" priority="809" stopIfTrue="1" operator="containsText" text="Yes">
      <formula>NOT(ISERROR(SEARCH("Yes",J729)))</formula>
    </cfRule>
    <cfRule type="containsText" dxfId="765" priority="810" stopIfTrue="1" operator="containsText" text="No">
      <formula>NOT(ISERROR(SEARCH("No",J729)))</formula>
    </cfRule>
  </conditionalFormatting>
  <conditionalFormatting sqref="J730">
    <cfRule type="containsText" dxfId="764" priority="805" stopIfTrue="1" operator="containsText" text="N/A">
      <formula>NOT(ISERROR(SEARCH("N/A",J730)))</formula>
    </cfRule>
    <cfRule type="containsText" dxfId="763" priority="806" stopIfTrue="1" operator="containsText" text="Yes">
      <formula>NOT(ISERROR(SEARCH("Yes",J730)))</formula>
    </cfRule>
    <cfRule type="containsText" dxfId="762" priority="807" stopIfTrue="1" operator="containsText" text="No">
      <formula>NOT(ISERROR(SEARCH("No",J730)))</formula>
    </cfRule>
  </conditionalFormatting>
  <conditionalFormatting sqref="J731">
    <cfRule type="containsText" dxfId="761" priority="802" stopIfTrue="1" operator="containsText" text="N/A">
      <formula>NOT(ISERROR(SEARCH("N/A",J731)))</formula>
    </cfRule>
    <cfRule type="containsText" dxfId="760" priority="803" stopIfTrue="1" operator="containsText" text="Yes">
      <formula>NOT(ISERROR(SEARCH("Yes",J731)))</formula>
    </cfRule>
    <cfRule type="containsText" dxfId="759" priority="804" stopIfTrue="1" operator="containsText" text="No">
      <formula>NOT(ISERROR(SEARCH("No",J731)))</formula>
    </cfRule>
  </conditionalFormatting>
  <conditionalFormatting sqref="J732">
    <cfRule type="containsText" dxfId="758" priority="799" stopIfTrue="1" operator="containsText" text="N/A">
      <formula>NOT(ISERROR(SEARCH("N/A",J732)))</formula>
    </cfRule>
    <cfRule type="containsText" dxfId="757" priority="800" stopIfTrue="1" operator="containsText" text="Yes">
      <formula>NOT(ISERROR(SEARCH("Yes",J732)))</formula>
    </cfRule>
    <cfRule type="containsText" dxfId="756" priority="801" stopIfTrue="1" operator="containsText" text="No">
      <formula>NOT(ISERROR(SEARCH("No",J732)))</formula>
    </cfRule>
  </conditionalFormatting>
  <conditionalFormatting sqref="J733">
    <cfRule type="containsText" dxfId="755" priority="796" stopIfTrue="1" operator="containsText" text="N/A">
      <formula>NOT(ISERROR(SEARCH("N/A",J733)))</formula>
    </cfRule>
    <cfRule type="containsText" dxfId="754" priority="797" stopIfTrue="1" operator="containsText" text="Yes">
      <formula>NOT(ISERROR(SEARCH("Yes",J733)))</formula>
    </cfRule>
    <cfRule type="containsText" dxfId="753" priority="798" stopIfTrue="1" operator="containsText" text="No">
      <formula>NOT(ISERROR(SEARCH("No",J733)))</formula>
    </cfRule>
  </conditionalFormatting>
  <conditionalFormatting sqref="J734">
    <cfRule type="containsText" dxfId="752" priority="793" stopIfTrue="1" operator="containsText" text="N/A">
      <formula>NOT(ISERROR(SEARCH("N/A",J734)))</formula>
    </cfRule>
    <cfRule type="containsText" dxfId="751" priority="794" stopIfTrue="1" operator="containsText" text="Yes">
      <formula>NOT(ISERROR(SEARCH("Yes",J734)))</formula>
    </cfRule>
    <cfRule type="containsText" dxfId="750" priority="795" stopIfTrue="1" operator="containsText" text="No">
      <formula>NOT(ISERROR(SEARCH("No",J734)))</formula>
    </cfRule>
  </conditionalFormatting>
  <conditionalFormatting sqref="J735">
    <cfRule type="containsText" dxfId="749" priority="790" stopIfTrue="1" operator="containsText" text="N/A">
      <formula>NOT(ISERROR(SEARCH("N/A",J735)))</formula>
    </cfRule>
    <cfRule type="containsText" dxfId="748" priority="791" stopIfTrue="1" operator="containsText" text="Yes">
      <formula>NOT(ISERROR(SEARCH("Yes",J735)))</formula>
    </cfRule>
    <cfRule type="containsText" dxfId="747" priority="792" stopIfTrue="1" operator="containsText" text="No">
      <formula>NOT(ISERROR(SEARCH("No",J735)))</formula>
    </cfRule>
  </conditionalFormatting>
  <conditionalFormatting sqref="J736">
    <cfRule type="containsText" dxfId="746" priority="787" stopIfTrue="1" operator="containsText" text="N/A">
      <formula>NOT(ISERROR(SEARCH("N/A",J736)))</formula>
    </cfRule>
    <cfRule type="containsText" dxfId="745" priority="788" stopIfTrue="1" operator="containsText" text="Yes">
      <formula>NOT(ISERROR(SEARCH("Yes",J736)))</formula>
    </cfRule>
    <cfRule type="containsText" dxfId="744" priority="789" stopIfTrue="1" operator="containsText" text="No">
      <formula>NOT(ISERROR(SEARCH("No",J736)))</formula>
    </cfRule>
  </conditionalFormatting>
  <conditionalFormatting sqref="J737">
    <cfRule type="containsText" dxfId="743" priority="784" stopIfTrue="1" operator="containsText" text="N/A">
      <formula>NOT(ISERROR(SEARCH("N/A",J737)))</formula>
    </cfRule>
    <cfRule type="containsText" dxfId="742" priority="785" stopIfTrue="1" operator="containsText" text="Yes">
      <formula>NOT(ISERROR(SEARCH("Yes",J737)))</formula>
    </cfRule>
    <cfRule type="containsText" dxfId="741" priority="786" stopIfTrue="1" operator="containsText" text="No">
      <formula>NOT(ISERROR(SEARCH("No",J737)))</formula>
    </cfRule>
  </conditionalFormatting>
  <conditionalFormatting sqref="J739">
    <cfRule type="containsText" dxfId="740" priority="778" stopIfTrue="1" operator="containsText" text="N/A">
      <formula>NOT(ISERROR(SEARCH("N/A",J739)))</formula>
    </cfRule>
    <cfRule type="containsText" dxfId="739" priority="779" stopIfTrue="1" operator="containsText" text="Yes">
      <formula>NOT(ISERROR(SEARCH("Yes",J739)))</formula>
    </cfRule>
    <cfRule type="containsText" dxfId="738" priority="780" stopIfTrue="1" operator="containsText" text="No">
      <formula>NOT(ISERROR(SEARCH("No",J739)))</formula>
    </cfRule>
  </conditionalFormatting>
  <conditionalFormatting sqref="J741">
    <cfRule type="containsText" dxfId="737" priority="772" stopIfTrue="1" operator="containsText" text="N/A">
      <formula>NOT(ISERROR(SEARCH("N/A",J741)))</formula>
    </cfRule>
    <cfRule type="containsText" dxfId="736" priority="773" stopIfTrue="1" operator="containsText" text="Yes">
      <formula>NOT(ISERROR(SEARCH("Yes",J741)))</formula>
    </cfRule>
    <cfRule type="containsText" dxfId="735" priority="774" stopIfTrue="1" operator="containsText" text="No">
      <formula>NOT(ISERROR(SEARCH("No",J741)))</formula>
    </cfRule>
  </conditionalFormatting>
  <conditionalFormatting sqref="J742">
    <cfRule type="containsText" dxfId="734" priority="769" stopIfTrue="1" operator="containsText" text="N/A">
      <formula>NOT(ISERROR(SEARCH("N/A",J742)))</formula>
    </cfRule>
    <cfRule type="containsText" dxfId="733" priority="770" stopIfTrue="1" operator="containsText" text="Yes">
      <formula>NOT(ISERROR(SEARCH("Yes",J742)))</formula>
    </cfRule>
    <cfRule type="containsText" dxfId="732" priority="771" stopIfTrue="1" operator="containsText" text="No">
      <formula>NOT(ISERROR(SEARCH("No",J742)))</formula>
    </cfRule>
  </conditionalFormatting>
  <conditionalFormatting sqref="J743">
    <cfRule type="containsText" dxfId="731" priority="766" stopIfTrue="1" operator="containsText" text="N/A">
      <formula>NOT(ISERROR(SEARCH("N/A",J743)))</formula>
    </cfRule>
    <cfRule type="containsText" dxfId="730" priority="767" stopIfTrue="1" operator="containsText" text="Yes">
      <formula>NOT(ISERROR(SEARCH("Yes",J743)))</formula>
    </cfRule>
    <cfRule type="containsText" dxfId="729" priority="768" stopIfTrue="1" operator="containsText" text="No">
      <formula>NOT(ISERROR(SEARCH("No",J743)))</formula>
    </cfRule>
  </conditionalFormatting>
  <conditionalFormatting sqref="J744">
    <cfRule type="containsText" dxfId="728" priority="763" stopIfTrue="1" operator="containsText" text="N/A">
      <formula>NOT(ISERROR(SEARCH("N/A",J744)))</formula>
    </cfRule>
    <cfRule type="containsText" dxfId="727" priority="764" stopIfTrue="1" operator="containsText" text="Yes">
      <formula>NOT(ISERROR(SEARCH("Yes",J744)))</formula>
    </cfRule>
    <cfRule type="containsText" dxfId="726" priority="765" stopIfTrue="1" operator="containsText" text="No">
      <formula>NOT(ISERROR(SEARCH("No",J744)))</formula>
    </cfRule>
  </conditionalFormatting>
  <conditionalFormatting sqref="J745">
    <cfRule type="containsText" dxfId="725" priority="760" stopIfTrue="1" operator="containsText" text="N/A">
      <formula>NOT(ISERROR(SEARCH("N/A",J745)))</formula>
    </cfRule>
    <cfRule type="containsText" dxfId="724" priority="761" stopIfTrue="1" operator="containsText" text="Yes">
      <formula>NOT(ISERROR(SEARCH("Yes",J745)))</formula>
    </cfRule>
    <cfRule type="containsText" dxfId="723" priority="762" stopIfTrue="1" operator="containsText" text="No">
      <formula>NOT(ISERROR(SEARCH("No",J745)))</formula>
    </cfRule>
  </conditionalFormatting>
  <conditionalFormatting sqref="J746">
    <cfRule type="containsText" dxfId="722" priority="757" stopIfTrue="1" operator="containsText" text="N/A">
      <formula>NOT(ISERROR(SEARCH("N/A",J746)))</formula>
    </cfRule>
    <cfRule type="containsText" dxfId="721" priority="758" stopIfTrue="1" operator="containsText" text="Yes">
      <formula>NOT(ISERROR(SEARCH("Yes",J746)))</formula>
    </cfRule>
    <cfRule type="containsText" dxfId="720" priority="759" stopIfTrue="1" operator="containsText" text="No">
      <formula>NOT(ISERROR(SEARCH("No",J746)))</formula>
    </cfRule>
  </conditionalFormatting>
  <conditionalFormatting sqref="J747">
    <cfRule type="containsText" dxfId="719" priority="754" stopIfTrue="1" operator="containsText" text="N/A">
      <formula>NOT(ISERROR(SEARCH("N/A",J747)))</formula>
    </cfRule>
    <cfRule type="containsText" dxfId="718" priority="755" stopIfTrue="1" operator="containsText" text="Yes">
      <formula>NOT(ISERROR(SEARCH("Yes",J747)))</formula>
    </cfRule>
    <cfRule type="containsText" dxfId="717" priority="756" stopIfTrue="1" operator="containsText" text="No">
      <formula>NOT(ISERROR(SEARCH("No",J747)))</formula>
    </cfRule>
  </conditionalFormatting>
  <conditionalFormatting sqref="J748">
    <cfRule type="containsText" dxfId="716" priority="751" stopIfTrue="1" operator="containsText" text="N/A">
      <formula>NOT(ISERROR(SEARCH("N/A",J748)))</formula>
    </cfRule>
    <cfRule type="containsText" dxfId="715" priority="752" stopIfTrue="1" operator="containsText" text="Yes">
      <formula>NOT(ISERROR(SEARCH("Yes",J748)))</formula>
    </cfRule>
    <cfRule type="containsText" dxfId="714" priority="753" stopIfTrue="1" operator="containsText" text="No">
      <formula>NOT(ISERROR(SEARCH("No",J748)))</formula>
    </cfRule>
  </conditionalFormatting>
  <conditionalFormatting sqref="J749">
    <cfRule type="containsText" dxfId="713" priority="748" stopIfTrue="1" operator="containsText" text="N/A">
      <formula>NOT(ISERROR(SEARCH("N/A",J749)))</formula>
    </cfRule>
    <cfRule type="containsText" dxfId="712" priority="749" stopIfTrue="1" operator="containsText" text="Yes">
      <formula>NOT(ISERROR(SEARCH("Yes",J749)))</formula>
    </cfRule>
    <cfRule type="containsText" dxfId="711" priority="750" stopIfTrue="1" operator="containsText" text="No">
      <formula>NOT(ISERROR(SEARCH("No",J749)))</formula>
    </cfRule>
  </conditionalFormatting>
  <conditionalFormatting sqref="J751">
    <cfRule type="containsText" dxfId="710" priority="742" stopIfTrue="1" operator="containsText" text="N/A">
      <formula>NOT(ISERROR(SEARCH("N/A",J751)))</formula>
    </cfRule>
    <cfRule type="containsText" dxfId="709" priority="743" stopIfTrue="1" operator="containsText" text="Yes">
      <formula>NOT(ISERROR(SEARCH("Yes",J751)))</formula>
    </cfRule>
    <cfRule type="containsText" dxfId="708" priority="744" stopIfTrue="1" operator="containsText" text="No">
      <formula>NOT(ISERROR(SEARCH("No",J751)))</formula>
    </cfRule>
  </conditionalFormatting>
  <conditionalFormatting sqref="J752">
    <cfRule type="containsText" dxfId="707" priority="739" stopIfTrue="1" operator="containsText" text="N/A">
      <formula>NOT(ISERROR(SEARCH("N/A",J752)))</formula>
    </cfRule>
    <cfRule type="containsText" dxfId="706" priority="740" stopIfTrue="1" operator="containsText" text="Yes">
      <formula>NOT(ISERROR(SEARCH("Yes",J752)))</formula>
    </cfRule>
    <cfRule type="containsText" dxfId="705" priority="741" stopIfTrue="1" operator="containsText" text="No">
      <formula>NOT(ISERROR(SEARCH("No",J752)))</formula>
    </cfRule>
  </conditionalFormatting>
  <conditionalFormatting sqref="J753">
    <cfRule type="containsText" dxfId="704" priority="736" stopIfTrue="1" operator="containsText" text="N/A">
      <formula>NOT(ISERROR(SEARCH("N/A",J753)))</formula>
    </cfRule>
    <cfRule type="containsText" dxfId="703" priority="737" stopIfTrue="1" operator="containsText" text="Yes">
      <formula>NOT(ISERROR(SEARCH("Yes",J753)))</formula>
    </cfRule>
    <cfRule type="containsText" dxfId="702" priority="738" stopIfTrue="1" operator="containsText" text="No">
      <formula>NOT(ISERROR(SEARCH("No",J753)))</formula>
    </cfRule>
  </conditionalFormatting>
  <conditionalFormatting sqref="J754">
    <cfRule type="containsText" dxfId="701" priority="733" stopIfTrue="1" operator="containsText" text="N/A">
      <formula>NOT(ISERROR(SEARCH("N/A",J754)))</formula>
    </cfRule>
    <cfRule type="containsText" dxfId="700" priority="734" stopIfTrue="1" operator="containsText" text="Yes">
      <formula>NOT(ISERROR(SEARCH("Yes",J754)))</formula>
    </cfRule>
    <cfRule type="containsText" dxfId="699" priority="735" stopIfTrue="1" operator="containsText" text="No">
      <formula>NOT(ISERROR(SEARCH("No",J754)))</formula>
    </cfRule>
  </conditionalFormatting>
  <conditionalFormatting sqref="J755">
    <cfRule type="containsText" dxfId="698" priority="730" stopIfTrue="1" operator="containsText" text="N/A">
      <formula>NOT(ISERROR(SEARCH("N/A",J755)))</formula>
    </cfRule>
    <cfRule type="containsText" dxfId="697" priority="731" stopIfTrue="1" operator="containsText" text="Yes">
      <formula>NOT(ISERROR(SEARCH("Yes",J755)))</formula>
    </cfRule>
    <cfRule type="containsText" dxfId="696" priority="732" stopIfTrue="1" operator="containsText" text="No">
      <formula>NOT(ISERROR(SEARCH("No",J755)))</formula>
    </cfRule>
  </conditionalFormatting>
  <conditionalFormatting sqref="J727">
    <cfRule type="containsText" dxfId="695" priority="724" stopIfTrue="1" operator="containsText" text="N/A">
      <formula>NOT(ISERROR(SEARCH("N/A",J727)))</formula>
    </cfRule>
    <cfRule type="containsText" dxfId="694" priority="725" stopIfTrue="1" operator="containsText" text="Yes">
      <formula>NOT(ISERROR(SEARCH("Yes",J727)))</formula>
    </cfRule>
    <cfRule type="containsText" dxfId="693" priority="726" stopIfTrue="1" operator="containsText" text="No">
      <formula>NOT(ISERROR(SEARCH("No",J727)))</formula>
    </cfRule>
  </conditionalFormatting>
  <conditionalFormatting sqref="J740">
    <cfRule type="containsText" dxfId="692" priority="721" stopIfTrue="1" operator="containsText" text="N/A">
      <formula>NOT(ISERROR(SEARCH("N/A",J740)))</formula>
    </cfRule>
    <cfRule type="containsText" dxfId="691" priority="722" stopIfTrue="1" operator="containsText" text="Yes">
      <formula>NOT(ISERROR(SEARCH("Yes",J740)))</formula>
    </cfRule>
    <cfRule type="containsText" dxfId="690" priority="723" stopIfTrue="1" operator="containsText" text="No">
      <formula>NOT(ISERROR(SEARCH("No",J740)))</formula>
    </cfRule>
  </conditionalFormatting>
  <conditionalFormatting sqref="J738">
    <cfRule type="containsText" dxfId="689" priority="718" stopIfTrue="1" operator="containsText" text="N/A">
      <formula>NOT(ISERROR(SEARCH("N/A",J738)))</formula>
    </cfRule>
    <cfRule type="containsText" dxfId="688" priority="719" stopIfTrue="1" operator="containsText" text="Yes">
      <formula>NOT(ISERROR(SEARCH("Yes",J738)))</formula>
    </cfRule>
    <cfRule type="containsText" dxfId="687" priority="720" stopIfTrue="1" operator="containsText" text="No">
      <formula>NOT(ISERROR(SEARCH("No",J738)))</formula>
    </cfRule>
  </conditionalFormatting>
  <conditionalFormatting sqref="J757">
    <cfRule type="containsText" dxfId="686" priority="715" stopIfTrue="1" operator="containsText" text="N/A">
      <formula>NOT(ISERROR(SEARCH("N/A",J757)))</formula>
    </cfRule>
    <cfRule type="containsText" dxfId="685" priority="716" stopIfTrue="1" operator="containsText" text="Yes">
      <formula>NOT(ISERROR(SEARCH("Yes",J757)))</formula>
    </cfRule>
    <cfRule type="containsText" dxfId="684" priority="717" stopIfTrue="1" operator="containsText" text="No">
      <formula>NOT(ISERROR(SEARCH("No",J757)))</formula>
    </cfRule>
  </conditionalFormatting>
  <conditionalFormatting sqref="J758">
    <cfRule type="containsText" dxfId="683" priority="712" stopIfTrue="1" operator="containsText" text="N/A">
      <formula>NOT(ISERROR(SEARCH("N/A",J758)))</formula>
    </cfRule>
    <cfRule type="containsText" dxfId="682" priority="713" stopIfTrue="1" operator="containsText" text="Yes">
      <formula>NOT(ISERROR(SEARCH("Yes",J758)))</formula>
    </cfRule>
    <cfRule type="containsText" dxfId="681" priority="714" stopIfTrue="1" operator="containsText" text="No">
      <formula>NOT(ISERROR(SEARCH("No",J758)))</formula>
    </cfRule>
  </conditionalFormatting>
  <conditionalFormatting sqref="J759">
    <cfRule type="containsText" dxfId="680" priority="709" stopIfTrue="1" operator="containsText" text="N/A">
      <formula>NOT(ISERROR(SEARCH("N/A",J759)))</formula>
    </cfRule>
    <cfRule type="containsText" dxfId="679" priority="710" stopIfTrue="1" operator="containsText" text="Yes">
      <formula>NOT(ISERROR(SEARCH("Yes",J759)))</formula>
    </cfRule>
    <cfRule type="containsText" dxfId="678" priority="711" stopIfTrue="1" operator="containsText" text="No">
      <formula>NOT(ISERROR(SEARCH("No",J759)))</formula>
    </cfRule>
  </conditionalFormatting>
  <conditionalFormatting sqref="J760">
    <cfRule type="containsText" dxfId="677" priority="706" stopIfTrue="1" operator="containsText" text="N/A">
      <formula>NOT(ISERROR(SEARCH("N/A",J760)))</formula>
    </cfRule>
    <cfRule type="containsText" dxfId="676" priority="707" stopIfTrue="1" operator="containsText" text="Yes">
      <formula>NOT(ISERROR(SEARCH("Yes",J760)))</formula>
    </cfRule>
    <cfRule type="containsText" dxfId="675" priority="708" stopIfTrue="1" operator="containsText" text="No">
      <formula>NOT(ISERROR(SEARCH("No",J760)))</formula>
    </cfRule>
  </conditionalFormatting>
  <conditionalFormatting sqref="J761">
    <cfRule type="containsText" dxfId="674" priority="703" stopIfTrue="1" operator="containsText" text="N/A">
      <formula>NOT(ISERROR(SEARCH("N/A",J761)))</formula>
    </cfRule>
    <cfRule type="containsText" dxfId="673" priority="704" stopIfTrue="1" operator="containsText" text="Yes">
      <formula>NOT(ISERROR(SEARCH("Yes",J761)))</formula>
    </cfRule>
    <cfRule type="containsText" dxfId="672" priority="705" stopIfTrue="1" operator="containsText" text="No">
      <formula>NOT(ISERROR(SEARCH("No",J761)))</formula>
    </cfRule>
  </conditionalFormatting>
  <conditionalFormatting sqref="J762">
    <cfRule type="containsText" dxfId="671" priority="700" stopIfTrue="1" operator="containsText" text="N/A">
      <formula>NOT(ISERROR(SEARCH("N/A",J762)))</formula>
    </cfRule>
    <cfRule type="containsText" dxfId="670" priority="701" stopIfTrue="1" operator="containsText" text="Yes">
      <formula>NOT(ISERROR(SEARCH("Yes",J762)))</formula>
    </cfRule>
    <cfRule type="containsText" dxfId="669" priority="702" stopIfTrue="1" operator="containsText" text="No">
      <formula>NOT(ISERROR(SEARCH("No",J762)))</formula>
    </cfRule>
  </conditionalFormatting>
  <conditionalFormatting sqref="J763">
    <cfRule type="containsText" dxfId="668" priority="697" stopIfTrue="1" operator="containsText" text="N/A">
      <formula>NOT(ISERROR(SEARCH("N/A",J763)))</formula>
    </cfRule>
    <cfRule type="containsText" dxfId="667" priority="698" stopIfTrue="1" operator="containsText" text="Yes">
      <formula>NOT(ISERROR(SEARCH("Yes",J763)))</formula>
    </cfRule>
    <cfRule type="containsText" dxfId="666" priority="699" stopIfTrue="1" operator="containsText" text="No">
      <formula>NOT(ISERROR(SEARCH("No",J763)))</formula>
    </cfRule>
  </conditionalFormatting>
  <conditionalFormatting sqref="J764">
    <cfRule type="containsText" dxfId="665" priority="694" stopIfTrue="1" operator="containsText" text="N/A">
      <formula>NOT(ISERROR(SEARCH("N/A",J764)))</formula>
    </cfRule>
    <cfRule type="containsText" dxfId="664" priority="695" stopIfTrue="1" operator="containsText" text="Yes">
      <formula>NOT(ISERROR(SEARCH("Yes",J764)))</formula>
    </cfRule>
    <cfRule type="containsText" dxfId="663" priority="696" stopIfTrue="1" operator="containsText" text="No">
      <formula>NOT(ISERROR(SEARCH("No",J764)))</formula>
    </cfRule>
  </conditionalFormatting>
  <conditionalFormatting sqref="J765">
    <cfRule type="containsText" dxfId="662" priority="691" stopIfTrue="1" operator="containsText" text="N/A">
      <formula>NOT(ISERROR(SEARCH("N/A",J765)))</formula>
    </cfRule>
    <cfRule type="containsText" dxfId="661" priority="692" stopIfTrue="1" operator="containsText" text="Yes">
      <formula>NOT(ISERROR(SEARCH("Yes",J765)))</formula>
    </cfRule>
    <cfRule type="containsText" dxfId="660" priority="693" stopIfTrue="1" operator="containsText" text="No">
      <formula>NOT(ISERROR(SEARCH("No",J765)))</formula>
    </cfRule>
  </conditionalFormatting>
  <conditionalFormatting sqref="J766">
    <cfRule type="containsText" dxfId="659" priority="688" stopIfTrue="1" operator="containsText" text="N/A">
      <formula>NOT(ISERROR(SEARCH("N/A",J766)))</formula>
    </cfRule>
    <cfRule type="containsText" dxfId="658" priority="689" stopIfTrue="1" operator="containsText" text="Yes">
      <formula>NOT(ISERROR(SEARCH("Yes",J766)))</formula>
    </cfRule>
    <cfRule type="containsText" dxfId="657" priority="690" stopIfTrue="1" operator="containsText" text="No">
      <formula>NOT(ISERROR(SEARCH("No",J766)))</formula>
    </cfRule>
  </conditionalFormatting>
  <conditionalFormatting sqref="J767">
    <cfRule type="containsText" dxfId="656" priority="685" stopIfTrue="1" operator="containsText" text="N/A">
      <formula>NOT(ISERROR(SEARCH("N/A",J767)))</formula>
    </cfRule>
    <cfRule type="containsText" dxfId="655" priority="686" stopIfTrue="1" operator="containsText" text="Yes">
      <formula>NOT(ISERROR(SEARCH("Yes",J767)))</formula>
    </cfRule>
    <cfRule type="containsText" dxfId="654" priority="687" stopIfTrue="1" operator="containsText" text="No">
      <formula>NOT(ISERROR(SEARCH("No",J767)))</formula>
    </cfRule>
  </conditionalFormatting>
  <conditionalFormatting sqref="J768">
    <cfRule type="containsText" dxfId="653" priority="682" stopIfTrue="1" operator="containsText" text="N/A">
      <formula>NOT(ISERROR(SEARCH("N/A",J768)))</formula>
    </cfRule>
    <cfRule type="containsText" dxfId="652" priority="683" stopIfTrue="1" operator="containsText" text="Yes">
      <formula>NOT(ISERROR(SEARCH("Yes",J768)))</formula>
    </cfRule>
    <cfRule type="containsText" dxfId="651" priority="684" stopIfTrue="1" operator="containsText" text="No">
      <formula>NOT(ISERROR(SEARCH("No",J768)))</formula>
    </cfRule>
  </conditionalFormatting>
  <conditionalFormatting sqref="J770">
    <cfRule type="containsText" dxfId="650" priority="676" stopIfTrue="1" operator="containsText" text="N/A">
      <formula>NOT(ISERROR(SEARCH("N/A",J770)))</formula>
    </cfRule>
    <cfRule type="containsText" dxfId="649" priority="677" stopIfTrue="1" operator="containsText" text="Yes">
      <formula>NOT(ISERROR(SEARCH("Yes",J770)))</formula>
    </cfRule>
    <cfRule type="containsText" dxfId="648" priority="678" stopIfTrue="1" operator="containsText" text="No">
      <formula>NOT(ISERROR(SEARCH("No",J770)))</formula>
    </cfRule>
  </conditionalFormatting>
  <conditionalFormatting sqref="J771">
    <cfRule type="containsText" dxfId="647" priority="673" stopIfTrue="1" operator="containsText" text="N/A">
      <formula>NOT(ISERROR(SEARCH("N/A",J771)))</formula>
    </cfRule>
    <cfRule type="containsText" dxfId="646" priority="674" stopIfTrue="1" operator="containsText" text="Yes">
      <formula>NOT(ISERROR(SEARCH("Yes",J771)))</formula>
    </cfRule>
    <cfRule type="containsText" dxfId="645" priority="675" stopIfTrue="1" operator="containsText" text="No">
      <formula>NOT(ISERROR(SEARCH("No",J771)))</formula>
    </cfRule>
  </conditionalFormatting>
  <conditionalFormatting sqref="J772">
    <cfRule type="containsText" dxfId="644" priority="670" stopIfTrue="1" operator="containsText" text="N/A">
      <formula>NOT(ISERROR(SEARCH("N/A",J772)))</formula>
    </cfRule>
    <cfRule type="containsText" dxfId="643" priority="671" stopIfTrue="1" operator="containsText" text="Yes">
      <formula>NOT(ISERROR(SEARCH("Yes",J772)))</formula>
    </cfRule>
    <cfRule type="containsText" dxfId="642" priority="672" stopIfTrue="1" operator="containsText" text="No">
      <formula>NOT(ISERROR(SEARCH("No",J772)))</formula>
    </cfRule>
  </conditionalFormatting>
  <conditionalFormatting sqref="J773">
    <cfRule type="containsText" dxfId="641" priority="667" stopIfTrue="1" operator="containsText" text="N/A">
      <formula>NOT(ISERROR(SEARCH("N/A",J773)))</formula>
    </cfRule>
    <cfRule type="containsText" dxfId="640" priority="668" stopIfTrue="1" operator="containsText" text="Yes">
      <formula>NOT(ISERROR(SEARCH("Yes",J773)))</formula>
    </cfRule>
    <cfRule type="containsText" dxfId="639" priority="669" stopIfTrue="1" operator="containsText" text="No">
      <formula>NOT(ISERROR(SEARCH("No",J773)))</formula>
    </cfRule>
  </conditionalFormatting>
  <conditionalFormatting sqref="J774">
    <cfRule type="containsText" dxfId="638" priority="664" stopIfTrue="1" operator="containsText" text="N/A">
      <formula>NOT(ISERROR(SEARCH("N/A",J774)))</formula>
    </cfRule>
    <cfRule type="containsText" dxfId="637" priority="665" stopIfTrue="1" operator="containsText" text="Yes">
      <formula>NOT(ISERROR(SEARCH("Yes",J774)))</formula>
    </cfRule>
    <cfRule type="containsText" dxfId="636" priority="666" stopIfTrue="1" operator="containsText" text="No">
      <formula>NOT(ISERROR(SEARCH("No",J774)))</formula>
    </cfRule>
  </conditionalFormatting>
  <conditionalFormatting sqref="J775">
    <cfRule type="containsText" dxfId="635" priority="661" stopIfTrue="1" operator="containsText" text="N/A">
      <formula>NOT(ISERROR(SEARCH("N/A",J775)))</formula>
    </cfRule>
    <cfRule type="containsText" dxfId="634" priority="662" stopIfTrue="1" operator="containsText" text="Yes">
      <formula>NOT(ISERROR(SEARCH("Yes",J775)))</formula>
    </cfRule>
    <cfRule type="containsText" dxfId="633" priority="663" stopIfTrue="1" operator="containsText" text="No">
      <formula>NOT(ISERROR(SEARCH("No",J775)))</formula>
    </cfRule>
  </conditionalFormatting>
  <conditionalFormatting sqref="J776">
    <cfRule type="containsText" dxfId="632" priority="658" stopIfTrue="1" operator="containsText" text="N/A">
      <formula>NOT(ISERROR(SEARCH("N/A",J776)))</formula>
    </cfRule>
    <cfRule type="containsText" dxfId="631" priority="659" stopIfTrue="1" operator="containsText" text="Yes">
      <formula>NOT(ISERROR(SEARCH("Yes",J776)))</formula>
    </cfRule>
    <cfRule type="containsText" dxfId="630" priority="660" stopIfTrue="1" operator="containsText" text="No">
      <formula>NOT(ISERROR(SEARCH("No",J776)))</formula>
    </cfRule>
  </conditionalFormatting>
  <conditionalFormatting sqref="J777">
    <cfRule type="containsText" dxfId="629" priority="655" stopIfTrue="1" operator="containsText" text="N/A">
      <formula>NOT(ISERROR(SEARCH("N/A",J777)))</formula>
    </cfRule>
    <cfRule type="containsText" dxfId="628" priority="656" stopIfTrue="1" operator="containsText" text="Yes">
      <formula>NOT(ISERROR(SEARCH("Yes",J777)))</formula>
    </cfRule>
    <cfRule type="containsText" dxfId="627" priority="657" stopIfTrue="1" operator="containsText" text="No">
      <formula>NOT(ISERROR(SEARCH("No",J777)))</formula>
    </cfRule>
  </conditionalFormatting>
  <conditionalFormatting sqref="J778">
    <cfRule type="containsText" dxfId="626" priority="652" stopIfTrue="1" operator="containsText" text="N/A">
      <formula>NOT(ISERROR(SEARCH("N/A",J778)))</formula>
    </cfRule>
    <cfRule type="containsText" dxfId="625" priority="653" stopIfTrue="1" operator="containsText" text="Yes">
      <formula>NOT(ISERROR(SEARCH("Yes",J778)))</formula>
    </cfRule>
    <cfRule type="containsText" dxfId="624" priority="654" stopIfTrue="1" operator="containsText" text="No">
      <formula>NOT(ISERROR(SEARCH("No",J778)))</formula>
    </cfRule>
  </conditionalFormatting>
  <conditionalFormatting sqref="J779">
    <cfRule type="containsText" dxfId="623" priority="649" stopIfTrue="1" operator="containsText" text="N/A">
      <formula>NOT(ISERROR(SEARCH("N/A",J779)))</formula>
    </cfRule>
    <cfRule type="containsText" dxfId="622" priority="650" stopIfTrue="1" operator="containsText" text="Yes">
      <formula>NOT(ISERROR(SEARCH("Yes",J779)))</formula>
    </cfRule>
    <cfRule type="containsText" dxfId="621" priority="651" stopIfTrue="1" operator="containsText" text="No">
      <formula>NOT(ISERROR(SEARCH("No",J779)))</formula>
    </cfRule>
  </conditionalFormatting>
  <conditionalFormatting sqref="J780">
    <cfRule type="containsText" dxfId="620" priority="646" stopIfTrue="1" operator="containsText" text="N/A">
      <formula>NOT(ISERROR(SEARCH("N/A",J780)))</formula>
    </cfRule>
    <cfRule type="containsText" dxfId="619" priority="647" stopIfTrue="1" operator="containsText" text="Yes">
      <formula>NOT(ISERROR(SEARCH("Yes",J780)))</formula>
    </cfRule>
    <cfRule type="containsText" dxfId="618" priority="648" stopIfTrue="1" operator="containsText" text="No">
      <formula>NOT(ISERROR(SEARCH("No",J780)))</formula>
    </cfRule>
  </conditionalFormatting>
  <conditionalFormatting sqref="J781">
    <cfRule type="containsText" dxfId="617" priority="643" stopIfTrue="1" operator="containsText" text="N/A">
      <formula>NOT(ISERROR(SEARCH("N/A",J781)))</formula>
    </cfRule>
    <cfRule type="containsText" dxfId="616" priority="644" stopIfTrue="1" operator="containsText" text="Yes">
      <formula>NOT(ISERROR(SEARCH("Yes",J781)))</formula>
    </cfRule>
    <cfRule type="containsText" dxfId="615" priority="645" stopIfTrue="1" operator="containsText" text="No">
      <formula>NOT(ISERROR(SEARCH("No",J781)))</formula>
    </cfRule>
  </conditionalFormatting>
  <conditionalFormatting sqref="J782">
    <cfRule type="containsText" dxfId="614" priority="640" stopIfTrue="1" operator="containsText" text="N/A">
      <formula>NOT(ISERROR(SEARCH("N/A",J782)))</formula>
    </cfRule>
    <cfRule type="containsText" dxfId="613" priority="641" stopIfTrue="1" operator="containsText" text="Yes">
      <formula>NOT(ISERROR(SEARCH("Yes",J782)))</formula>
    </cfRule>
    <cfRule type="containsText" dxfId="612" priority="642" stopIfTrue="1" operator="containsText" text="No">
      <formula>NOT(ISERROR(SEARCH("No",J782)))</formula>
    </cfRule>
  </conditionalFormatting>
  <conditionalFormatting sqref="J783">
    <cfRule type="containsText" dxfId="611" priority="637" stopIfTrue="1" operator="containsText" text="N/A">
      <formula>NOT(ISERROR(SEARCH("N/A",J783)))</formula>
    </cfRule>
    <cfRule type="containsText" dxfId="610" priority="638" stopIfTrue="1" operator="containsText" text="Yes">
      <formula>NOT(ISERROR(SEARCH("Yes",J783)))</formula>
    </cfRule>
    <cfRule type="containsText" dxfId="609" priority="639" stopIfTrue="1" operator="containsText" text="No">
      <formula>NOT(ISERROR(SEARCH("No",J783)))</formula>
    </cfRule>
  </conditionalFormatting>
  <conditionalFormatting sqref="J784">
    <cfRule type="containsText" dxfId="608" priority="634" stopIfTrue="1" operator="containsText" text="N/A">
      <formula>NOT(ISERROR(SEARCH("N/A",J784)))</formula>
    </cfRule>
    <cfRule type="containsText" dxfId="607" priority="635" stopIfTrue="1" operator="containsText" text="Yes">
      <formula>NOT(ISERROR(SEARCH("Yes",J784)))</formula>
    </cfRule>
    <cfRule type="containsText" dxfId="606" priority="636" stopIfTrue="1" operator="containsText" text="No">
      <formula>NOT(ISERROR(SEARCH("No",J784)))</formula>
    </cfRule>
  </conditionalFormatting>
  <conditionalFormatting sqref="J785">
    <cfRule type="containsText" dxfId="605" priority="631" stopIfTrue="1" operator="containsText" text="N/A">
      <formula>NOT(ISERROR(SEARCH("N/A",J785)))</formula>
    </cfRule>
    <cfRule type="containsText" dxfId="604" priority="632" stopIfTrue="1" operator="containsText" text="Yes">
      <formula>NOT(ISERROR(SEARCH("Yes",J785)))</formula>
    </cfRule>
    <cfRule type="containsText" dxfId="603" priority="633" stopIfTrue="1" operator="containsText" text="No">
      <formula>NOT(ISERROR(SEARCH("No",J785)))</formula>
    </cfRule>
  </conditionalFormatting>
  <conditionalFormatting sqref="J786">
    <cfRule type="containsText" dxfId="602" priority="628" stopIfTrue="1" operator="containsText" text="N/A">
      <formula>NOT(ISERROR(SEARCH("N/A",J786)))</formula>
    </cfRule>
    <cfRule type="containsText" dxfId="601" priority="629" stopIfTrue="1" operator="containsText" text="Yes">
      <formula>NOT(ISERROR(SEARCH("Yes",J786)))</formula>
    </cfRule>
    <cfRule type="containsText" dxfId="600" priority="630" stopIfTrue="1" operator="containsText" text="No">
      <formula>NOT(ISERROR(SEARCH("No",J786)))</formula>
    </cfRule>
  </conditionalFormatting>
  <conditionalFormatting sqref="J787">
    <cfRule type="containsText" dxfId="599" priority="625" stopIfTrue="1" operator="containsText" text="N/A">
      <formula>NOT(ISERROR(SEARCH("N/A",J787)))</formula>
    </cfRule>
    <cfRule type="containsText" dxfId="598" priority="626" stopIfTrue="1" operator="containsText" text="Yes">
      <formula>NOT(ISERROR(SEARCH("Yes",J787)))</formula>
    </cfRule>
    <cfRule type="containsText" dxfId="597" priority="627" stopIfTrue="1" operator="containsText" text="No">
      <formula>NOT(ISERROR(SEARCH("No",J787)))</formula>
    </cfRule>
  </conditionalFormatting>
  <conditionalFormatting sqref="J788">
    <cfRule type="containsText" dxfId="596" priority="622" stopIfTrue="1" operator="containsText" text="N/A">
      <formula>NOT(ISERROR(SEARCH("N/A",J788)))</formula>
    </cfRule>
    <cfRule type="containsText" dxfId="595" priority="623" stopIfTrue="1" operator="containsText" text="Yes">
      <formula>NOT(ISERROR(SEARCH("Yes",J788)))</formula>
    </cfRule>
    <cfRule type="containsText" dxfId="594" priority="624" stopIfTrue="1" operator="containsText" text="No">
      <formula>NOT(ISERROR(SEARCH("No",J788)))</formula>
    </cfRule>
  </conditionalFormatting>
  <conditionalFormatting sqref="J789">
    <cfRule type="containsText" dxfId="593" priority="619" stopIfTrue="1" operator="containsText" text="N/A">
      <formula>NOT(ISERROR(SEARCH("N/A",J789)))</formula>
    </cfRule>
    <cfRule type="containsText" dxfId="592" priority="620" stopIfTrue="1" operator="containsText" text="Yes">
      <formula>NOT(ISERROR(SEARCH("Yes",J789)))</formula>
    </cfRule>
    <cfRule type="containsText" dxfId="591" priority="621" stopIfTrue="1" operator="containsText" text="No">
      <formula>NOT(ISERROR(SEARCH("No",J789)))</formula>
    </cfRule>
  </conditionalFormatting>
  <conditionalFormatting sqref="J790">
    <cfRule type="containsText" dxfId="590" priority="616" stopIfTrue="1" operator="containsText" text="N/A">
      <formula>NOT(ISERROR(SEARCH("N/A",J790)))</formula>
    </cfRule>
    <cfRule type="containsText" dxfId="589" priority="617" stopIfTrue="1" operator="containsText" text="Yes">
      <formula>NOT(ISERROR(SEARCH("Yes",J790)))</formula>
    </cfRule>
    <cfRule type="containsText" dxfId="588" priority="618" stopIfTrue="1" operator="containsText" text="No">
      <formula>NOT(ISERROR(SEARCH("No",J790)))</formula>
    </cfRule>
  </conditionalFormatting>
  <conditionalFormatting sqref="J791">
    <cfRule type="containsText" dxfId="587" priority="613" stopIfTrue="1" operator="containsText" text="N/A">
      <formula>NOT(ISERROR(SEARCH("N/A",J791)))</formula>
    </cfRule>
    <cfRule type="containsText" dxfId="586" priority="614" stopIfTrue="1" operator="containsText" text="Yes">
      <formula>NOT(ISERROR(SEARCH("Yes",J791)))</formula>
    </cfRule>
    <cfRule type="containsText" dxfId="585" priority="615" stopIfTrue="1" operator="containsText" text="No">
      <formula>NOT(ISERROR(SEARCH("No",J791)))</formula>
    </cfRule>
  </conditionalFormatting>
  <conditionalFormatting sqref="J792">
    <cfRule type="containsText" dxfId="584" priority="610" stopIfTrue="1" operator="containsText" text="N/A">
      <formula>NOT(ISERROR(SEARCH("N/A",J792)))</formula>
    </cfRule>
    <cfRule type="containsText" dxfId="583" priority="611" stopIfTrue="1" operator="containsText" text="Yes">
      <formula>NOT(ISERROR(SEARCH("Yes",J792)))</formula>
    </cfRule>
    <cfRule type="containsText" dxfId="582" priority="612" stopIfTrue="1" operator="containsText" text="No">
      <formula>NOT(ISERROR(SEARCH("No",J792)))</formula>
    </cfRule>
  </conditionalFormatting>
  <conditionalFormatting sqref="J793">
    <cfRule type="containsText" dxfId="581" priority="607" stopIfTrue="1" operator="containsText" text="N/A">
      <formula>NOT(ISERROR(SEARCH("N/A",J793)))</formula>
    </cfRule>
    <cfRule type="containsText" dxfId="580" priority="608" stopIfTrue="1" operator="containsText" text="Yes">
      <formula>NOT(ISERROR(SEARCH("Yes",J793)))</formula>
    </cfRule>
    <cfRule type="containsText" dxfId="579" priority="609" stopIfTrue="1" operator="containsText" text="No">
      <formula>NOT(ISERROR(SEARCH("No",J793)))</formula>
    </cfRule>
  </conditionalFormatting>
  <conditionalFormatting sqref="J794">
    <cfRule type="containsText" dxfId="578" priority="604" stopIfTrue="1" operator="containsText" text="N/A">
      <formula>NOT(ISERROR(SEARCH("N/A",J794)))</formula>
    </cfRule>
    <cfRule type="containsText" dxfId="577" priority="605" stopIfTrue="1" operator="containsText" text="Yes">
      <formula>NOT(ISERROR(SEARCH("Yes",J794)))</formula>
    </cfRule>
    <cfRule type="containsText" dxfId="576" priority="606" stopIfTrue="1" operator="containsText" text="No">
      <formula>NOT(ISERROR(SEARCH("No",J794)))</formula>
    </cfRule>
  </conditionalFormatting>
  <conditionalFormatting sqref="J795">
    <cfRule type="containsText" dxfId="575" priority="601" stopIfTrue="1" operator="containsText" text="N/A">
      <formula>NOT(ISERROR(SEARCH("N/A",J795)))</formula>
    </cfRule>
    <cfRule type="containsText" dxfId="574" priority="602" stopIfTrue="1" operator="containsText" text="Yes">
      <formula>NOT(ISERROR(SEARCH("Yes",J795)))</formula>
    </cfRule>
    <cfRule type="containsText" dxfId="573" priority="603" stopIfTrue="1" operator="containsText" text="No">
      <formula>NOT(ISERROR(SEARCH("No",J795)))</formula>
    </cfRule>
  </conditionalFormatting>
  <conditionalFormatting sqref="J797">
    <cfRule type="containsText" dxfId="572" priority="595" stopIfTrue="1" operator="containsText" text="N/A">
      <formula>NOT(ISERROR(SEARCH("N/A",J797)))</formula>
    </cfRule>
    <cfRule type="containsText" dxfId="571" priority="596" stopIfTrue="1" operator="containsText" text="Yes">
      <formula>NOT(ISERROR(SEARCH("Yes",J797)))</formula>
    </cfRule>
    <cfRule type="containsText" dxfId="570" priority="597" stopIfTrue="1" operator="containsText" text="No">
      <formula>NOT(ISERROR(SEARCH("No",J797)))</formula>
    </cfRule>
  </conditionalFormatting>
  <conditionalFormatting sqref="J798">
    <cfRule type="containsText" dxfId="569" priority="592" stopIfTrue="1" operator="containsText" text="N/A">
      <formula>NOT(ISERROR(SEARCH("N/A",J798)))</formula>
    </cfRule>
    <cfRule type="containsText" dxfId="568" priority="593" stopIfTrue="1" operator="containsText" text="Yes">
      <formula>NOT(ISERROR(SEARCH("Yes",J798)))</formula>
    </cfRule>
    <cfRule type="containsText" dxfId="567" priority="594" stopIfTrue="1" operator="containsText" text="No">
      <formula>NOT(ISERROR(SEARCH("No",J798)))</formula>
    </cfRule>
  </conditionalFormatting>
  <conditionalFormatting sqref="J799">
    <cfRule type="containsText" dxfId="566" priority="589" stopIfTrue="1" operator="containsText" text="N/A">
      <formula>NOT(ISERROR(SEARCH("N/A",J799)))</formula>
    </cfRule>
    <cfRule type="containsText" dxfId="565" priority="590" stopIfTrue="1" operator="containsText" text="Yes">
      <formula>NOT(ISERROR(SEARCH("Yes",J799)))</formula>
    </cfRule>
    <cfRule type="containsText" dxfId="564" priority="591" stopIfTrue="1" operator="containsText" text="No">
      <formula>NOT(ISERROR(SEARCH("No",J799)))</formula>
    </cfRule>
  </conditionalFormatting>
  <conditionalFormatting sqref="J803">
    <cfRule type="containsText" dxfId="563" priority="577" stopIfTrue="1" operator="containsText" text="N/A">
      <formula>NOT(ISERROR(SEARCH("N/A",J803)))</formula>
    </cfRule>
    <cfRule type="containsText" dxfId="562" priority="578" stopIfTrue="1" operator="containsText" text="Yes">
      <formula>NOT(ISERROR(SEARCH("Yes",J803)))</formula>
    </cfRule>
    <cfRule type="containsText" dxfId="561" priority="579" stopIfTrue="1" operator="containsText" text="No">
      <formula>NOT(ISERROR(SEARCH("No",J803)))</formula>
    </cfRule>
  </conditionalFormatting>
  <conditionalFormatting sqref="J804">
    <cfRule type="containsText" dxfId="560" priority="574" stopIfTrue="1" operator="containsText" text="N/A">
      <formula>NOT(ISERROR(SEARCH("N/A",J804)))</formula>
    </cfRule>
    <cfRule type="containsText" dxfId="559" priority="575" stopIfTrue="1" operator="containsText" text="Yes">
      <formula>NOT(ISERROR(SEARCH("Yes",J804)))</formula>
    </cfRule>
    <cfRule type="containsText" dxfId="558" priority="576" stopIfTrue="1" operator="containsText" text="No">
      <formula>NOT(ISERROR(SEARCH("No",J804)))</formula>
    </cfRule>
  </conditionalFormatting>
  <conditionalFormatting sqref="J805">
    <cfRule type="containsText" dxfId="557" priority="571" stopIfTrue="1" operator="containsText" text="N/A">
      <formula>NOT(ISERROR(SEARCH("N/A",J805)))</formula>
    </cfRule>
    <cfRule type="containsText" dxfId="556" priority="572" stopIfTrue="1" operator="containsText" text="Yes">
      <formula>NOT(ISERROR(SEARCH("Yes",J805)))</formula>
    </cfRule>
    <cfRule type="containsText" dxfId="555" priority="573" stopIfTrue="1" operator="containsText" text="No">
      <formula>NOT(ISERROR(SEARCH("No",J805)))</formula>
    </cfRule>
  </conditionalFormatting>
  <conditionalFormatting sqref="J800">
    <cfRule type="containsText" dxfId="554" priority="568" stopIfTrue="1" operator="containsText" text="N/A">
      <formula>NOT(ISERROR(SEARCH("N/A",J800)))</formula>
    </cfRule>
    <cfRule type="containsText" dxfId="553" priority="569" stopIfTrue="1" operator="containsText" text="Yes">
      <formula>NOT(ISERROR(SEARCH("Yes",J800)))</formula>
    </cfRule>
    <cfRule type="containsText" dxfId="552" priority="570" stopIfTrue="1" operator="containsText" text="No">
      <formula>NOT(ISERROR(SEARCH("No",J800)))</formula>
    </cfRule>
  </conditionalFormatting>
  <conditionalFormatting sqref="J807">
    <cfRule type="containsText" dxfId="551" priority="562" stopIfTrue="1" operator="containsText" text="N/A">
      <formula>NOT(ISERROR(SEARCH("N/A",J807)))</formula>
    </cfRule>
    <cfRule type="containsText" dxfId="550" priority="563" stopIfTrue="1" operator="containsText" text="Yes">
      <formula>NOT(ISERROR(SEARCH("Yes",J807)))</formula>
    </cfRule>
    <cfRule type="containsText" dxfId="549" priority="564" stopIfTrue="1" operator="containsText" text="No">
      <formula>NOT(ISERROR(SEARCH("No",J807)))</formula>
    </cfRule>
  </conditionalFormatting>
  <conditionalFormatting sqref="J808">
    <cfRule type="containsText" dxfId="548" priority="559" stopIfTrue="1" operator="containsText" text="N/A">
      <formula>NOT(ISERROR(SEARCH("N/A",J808)))</formula>
    </cfRule>
    <cfRule type="containsText" dxfId="547" priority="560" stopIfTrue="1" operator="containsText" text="Yes">
      <formula>NOT(ISERROR(SEARCH("Yes",J808)))</formula>
    </cfRule>
    <cfRule type="containsText" dxfId="546" priority="561" stopIfTrue="1" operator="containsText" text="No">
      <formula>NOT(ISERROR(SEARCH("No",J808)))</formula>
    </cfRule>
  </conditionalFormatting>
  <conditionalFormatting sqref="J809">
    <cfRule type="containsText" dxfId="545" priority="556" stopIfTrue="1" operator="containsText" text="N/A">
      <formula>NOT(ISERROR(SEARCH("N/A",J809)))</formula>
    </cfRule>
    <cfRule type="containsText" dxfId="544" priority="557" stopIfTrue="1" operator="containsText" text="Yes">
      <formula>NOT(ISERROR(SEARCH("Yes",J809)))</formula>
    </cfRule>
    <cfRule type="containsText" dxfId="543" priority="558" stopIfTrue="1" operator="containsText" text="No">
      <formula>NOT(ISERROR(SEARCH("No",J809)))</formula>
    </cfRule>
  </conditionalFormatting>
  <conditionalFormatting sqref="J810">
    <cfRule type="containsText" dxfId="542" priority="553" stopIfTrue="1" operator="containsText" text="N/A">
      <formula>NOT(ISERROR(SEARCH("N/A",J810)))</formula>
    </cfRule>
    <cfRule type="containsText" dxfId="541" priority="554" stopIfTrue="1" operator="containsText" text="Yes">
      <formula>NOT(ISERROR(SEARCH("Yes",J810)))</formula>
    </cfRule>
    <cfRule type="containsText" dxfId="540" priority="555" stopIfTrue="1" operator="containsText" text="No">
      <formula>NOT(ISERROR(SEARCH("No",J810)))</formula>
    </cfRule>
  </conditionalFormatting>
  <conditionalFormatting sqref="J811">
    <cfRule type="containsText" dxfId="539" priority="550" stopIfTrue="1" operator="containsText" text="N/A">
      <formula>NOT(ISERROR(SEARCH("N/A",J811)))</formula>
    </cfRule>
    <cfRule type="containsText" dxfId="538" priority="551" stopIfTrue="1" operator="containsText" text="Yes">
      <formula>NOT(ISERROR(SEARCH("Yes",J811)))</formula>
    </cfRule>
    <cfRule type="containsText" dxfId="537" priority="552" stopIfTrue="1" operator="containsText" text="No">
      <formula>NOT(ISERROR(SEARCH("No",J811)))</formula>
    </cfRule>
  </conditionalFormatting>
  <conditionalFormatting sqref="J812">
    <cfRule type="containsText" dxfId="536" priority="547" stopIfTrue="1" operator="containsText" text="N/A">
      <formula>NOT(ISERROR(SEARCH("N/A",J812)))</formula>
    </cfRule>
    <cfRule type="containsText" dxfId="535" priority="548" stopIfTrue="1" operator="containsText" text="Yes">
      <formula>NOT(ISERROR(SEARCH("Yes",J812)))</formula>
    </cfRule>
    <cfRule type="containsText" dxfId="534" priority="549" stopIfTrue="1" operator="containsText" text="No">
      <formula>NOT(ISERROR(SEARCH("No",J812)))</formula>
    </cfRule>
  </conditionalFormatting>
  <conditionalFormatting sqref="J813">
    <cfRule type="containsText" dxfId="533" priority="544" stopIfTrue="1" operator="containsText" text="N/A">
      <formula>NOT(ISERROR(SEARCH("N/A",J813)))</formula>
    </cfRule>
    <cfRule type="containsText" dxfId="532" priority="545" stopIfTrue="1" operator="containsText" text="Yes">
      <formula>NOT(ISERROR(SEARCH("Yes",J813)))</formula>
    </cfRule>
    <cfRule type="containsText" dxfId="531" priority="546" stopIfTrue="1" operator="containsText" text="No">
      <formula>NOT(ISERROR(SEARCH("No",J813)))</formula>
    </cfRule>
  </conditionalFormatting>
  <conditionalFormatting sqref="J814">
    <cfRule type="containsText" dxfId="530" priority="541" stopIfTrue="1" operator="containsText" text="N/A">
      <formula>NOT(ISERROR(SEARCH("N/A",J814)))</formula>
    </cfRule>
    <cfRule type="containsText" dxfId="529" priority="542" stopIfTrue="1" operator="containsText" text="Yes">
      <formula>NOT(ISERROR(SEARCH("Yes",J814)))</formula>
    </cfRule>
    <cfRule type="containsText" dxfId="528" priority="543" stopIfTrue="1" operator="containsText" text="No">
      <formula>NOT(ISERROR(SEARCH("No",J814)))</formula>
    </cfRule>
  </conditionalFormatting>
  <conditionalFormatting sqref="J815">
    <cfRule type="containsText" dxfId="527" priority="538" stopIfTrue="1" operator="containsText" text="N/A">
      <formula>NOT(ISERROR(SEARCH("N/A",J815)))</formula>
    </cfRule>
    <cfRule type="containsText" dxfId="526" priority="539" stopIfTrue="1" operator="containsText" text="Yes">
      <formula>NOT(ISERROR(SEARCH("Yes",J815)))</formula>
    </cfRule>
    <cfRule type="containsText" dxfId="525" priority="540" stopIfTrue="1" operator="containsText" text="No">
      <formula>NOT(ISERROR(SEARCH("No",J815)))</formula>
    </cfRule>
  </conditionalFormatting>
  <conditionalFormatting sqref="J816">
    <cfRule type="containsText" dxfId="524" priority="535" stopIfTrue="1" operator="containsText" text="N/A">
      <formula>NOT(ISERROR(SEARCH("N/A",J816)))</formula>
    </cfRule>
    <cfRule type="containsText" dxfId="523" priority="536" stopIfTrue="1" operator="containsText" text="Yes">
      <formula>NOT(ISERROR(SEARCH("Yes",J816)))</formula>
    </cfRule>
    <cfRule type="containsText" dxfId="522" priority="537" stopIfTrue="1" operator="containsText" text="No">
      <formula>NOT(ISERROR(SEARCH("No",J816)))</formula>
    </cfRule>
  </conditionalFormatting>
  <conditionalFormatting sqref="J801">
    <cfRule type="containsText" dxfId="521" priority="532" stopIfTrue="1" operator="containsText" text="N/A">
      <formula>NOT(ISERROR(SEARCH("N/A",J801)))</formula>
    </cfRule>
    <cfRule type="containsText" dxfId="520" priority="533" stopIfTrue="1" operator="containsText" text="Yes">
      <formula>NOT(ISERROR(SEARCH("Yes",J801)))</formula>
    </cfRule>
    <cfRule type="containsText" dxfId="519" priority="534" stopIfTrue="1" operator="containsText" text="No">
      <formula>NOT(ISERROR(SEARCH("No",J801)))</formula>
    </cfRule>
  </conditionalFormatting>
  <conditionalFormatting sqref="J802">
    <cfRule type="containsText" dxfId="518" priority="529" stopIfTrue="1" operator="containsText" text="N/A">
      <formula>NOT(ISERROR(SEARCH("N/A",J802)))</formula>
    </cfRule>
    <cfRule type="containsText" dxfId="517" priority="530" stopIfTrue="1" operator="containsText" text="Yes">
      <formula>NOT(ISERROR(SEARCH("Yes",J802)))</formula>
    </cfRule>
    <cfRule type="containsText" dxfId="516" priority="531" stopIfTrue="1" operator="containsText" text="No">
      <formula>NOT(ISERROR(SEARCH("No",J802)))</formula>
    </cfRule>
  </conditionalFormatting>
  <conditionalFormatting sqref="J817">
    <cfRule type="containsText" dxfId="515" priority="526" stopIfTrue="1" operator="containsText" text="N/A">
      <formula>NOT(ISERROR(SEARCH("N/A",J817)))</formula>
    </cfRule>
    <cfRule type="containsText" dxfId="514" priority="527" stopIfTrue="1" operator="containsText" text="Yes">
      <formula>NOT(ISERROR(SEARCH("Yes",J817)))</formula>
    </cfRule>
    <cfRule type="containsText" dxfId="513" priority="528" stopIfTrue="1" operator="containsText" text="No">
      <formula>NOT(ISERROR(SEARCH("No",J817)))</formula>
    </cfRule>
  </conditionalFormatting>
  <conditionalFormatting sqref="J818">
    <cfRule type="containsText" dxfId="512" priority="523" stopIfTrue="1" operator="containsText" text="N/A">
      <formula>NOT(ISERROR(SEARCH("N/A",J818)))</formula>
    </cfRule>
    <cfRule type="containsText" dxfId="511" priority="524" stopIfTrue="1" operator="containsText" text="Yes">
      <formula>NOT(ISERROR(SEARCH("Yes",J818)))</formula>
    </cfRule>
    <cfRule type="containsText" dxfId="510" priority="525" stopIfTrue="1" operator="containsText" text="No">
      <formula>NOT(ISERROR(SEARCH("No",J818)))</formula>
    </cfRule>
  </conditionalFormatting>
  <conditionalFormatting sqref="J819">
    <cfRule type="containsText" dxfId="509" priority="520" stopIfTrue="1" operator="containsText" text="N/A">
      <formula>NOT(ISERROR(SEARCH("N/A",J819)))</formula>
    </cfRule>
    <cfRule type="containsText" dxfId="508" priority="521" stopIfTrue="1" operator="containsText" text="Yes">
      <formula>NOT(ISERROR(SEARCH("Yes",J819)))</formula>
    </cfRule>
    <cfRule type="containsText" dxfId="507" priority="522" stopIfTrue="1" operator="containsText" text="No">
      <formula>NOT(ISERROR(SEARCH("No",J819)))</formula>
    </cfRule>
  </conditionalFormatting>
  <conditionalFormatting sqref="J820">
    <cfRule type="containsText" dxfId="506" priority="517" stopIfTrue="1" operator="containsText" text="N/A">
      <formula>NOT(ISERROR(SEARCH("N/A",J820)))</formula>
    </cfRule>
    <cfRule type="containsText" dxfId="505" priority="518" stopIfTrue="1" operator="containsText" text="Yes">
      <formula>NOT(ISERROR(SEARCH("Yes",J820)))</formula>
    </cfRule>
    <cfRule type="containsText" dxfId="504" priority="519" stopIfTrue="1" operator="containsText" text="No">
      <formula>NOT(ISERROR(SEARCH("No",J820)))</formula>
    </cfRule>
  </conditionalFormatting>
  <conditionalFormatting sqref="J821">
    <cfRule type="containsText" dxfId="503" priority="514" stopIfTrue="1" operator="containsText" text="N/A">
      <formula>NOT(ISERROR(SEARCH("N/A",J821)))</formula>
    </cfRule>
    <cfRule type="containsText" dxfId="502" priority="515" stopIfTrue="1" operator="containsText" text="Yes">
      <formula>NOT(ISERROR(SEARCH("Yes",J821)))</formula>
    </cfRule>
    <cfRule type="containsText" dxfId="501" priority="516" stopIfTrue="1" operator="containsText" text="No">
      <formula>NOT(ISERROR(SEARCH("No",J821)))</formula>
    </cfRule>
  </conditionalFormatting>
  <conditionalFormatting sqref="J822">
    <cfRule type="containsText" dxfId="500" priority="511" stopIfTrue="1" operator="containsText" text="N/A">
      <formula>NOT(ISERROR(SEARCH("N/A",J822)))</formula>
    </cfRule>
    <cfRule type="containsText" dxfId="499" priority="512" stopIfTrue="1" operator="containsText" text="Yes">
      <formula>NOT(ISERROR(SEARCH("Yes",J822)))</formula>
    </cfRule>
    <cfRule type="containsText" dxfId="498" priority="513" stopIfTrue="1" operator="containsText" text="No">
      <formula>NOT(ISERROR(SEARCH("No",J822)))</formula>
    </cfRule>
  </conditionalFormatting>
  <conditionalFormatting sqref="J823">
    <cfRule type="containsText" dxfId="497" priority="508" stopIfTrue="1" operator="containsText" text="N/A">
      <formula>NOT(ISERROR(SEARCH("N/A",J823)))</formula>
    </cfRule>
    <cfRule type="containsText" dxfId="496" priority="509" stopIfTrue="1" operator="containsText" text="Yes">
      <formula>NOT(ISERROR(SEARCH("Yes",J823)))</formula>
    </cfRule>
    <cfRule type="containsText" dxfId="495" priority="510" stopIfTrue="1" operator="containsText" text="No">
      <formula>NOT(ISERROR(SEARCH("No",J823)))</formula>
    </cfRule>
  </conditionalFormatting>
  <conditionalFormatting sqref="J824">
    <cfRule type="containsText" dxfId="494" priority="505" stopIfTrue="1" operator="containsText" text="N/A">
      <formula>NOT(ISERROR(SEARCH("N/A",J824)))</formula>
    </cfRule>
    <cfRule type="containsText" dxfId="493" priority="506" stopIfTrue="1" operator="containsText" text="Yes">
      <formula>NOT(ISERROR(SEARCH("Yes",J824)))</formula>
    </cfRule>
    <cfRule type="containsText" dxfId="492" priority="507" stopIfTrue="1" operator="containsText" text="No">
      <formula>NOT(ISERROR(SEARCH("No",J824)))</formula>
    </cfRule>
  </conditionalFormatting>
  <conditionalFormatting sqref="J769">
    <cfRule type="containsText" dxfId="491" priority="502" stopIfTrue="1" operator="containsText" text="N/A">
      <formula>NOT(ISERROR(SEARCH("N/A",J769)))</formula>
    </cfRule>
    <cfRule type="containsText" dxfId="490" priority="503" stopIfTrue="1" operator="containsText" text="Yes">
      <formula>NOT(ISERROR(SEARCH("Yes",J769)))</formula>
    </cfRule>
    <cfRule type="containsText" dxfId="489" priority="504" stopIfTrue="1" operator="containsText" text="No">
      <formula>NOT(ISERROR(SEARCH("No",J769)))</formula>
    </cfRule>
  </conditionalFormatting>
  <conditionalFormatting sqref="J796">
    <cfRule type="containsText" dxfId="488" priority="499" stopIfTrue="1" operator="containsText" text="N/A">
      <formula>NOT(ISERROR(SEARCH("N/A",J796)))</formula>
    </cfRule>
    <cfRule type="containsText" dxfId="487" priority="500" stopIfTrue="1" operator="containsText" text="Yes">
      <formula>NOT(ISERROR(SEARCH("Yes",J796)))</formula>
    </cfRule>
    <cfRule type="containsText" dxfId="486" priority="501" stopIfTrue="1" operator="containsText" text="No">
      <formula>NOT(ISERROR(SEARCH("No",J796)))</formula>
    </cfRule>
  </conditionalFormatting>
  <conditionalFormatting sqref="J806">
    <cfRule type="containsText" dxfId="485" priority="496" stopIfTrue="1" operator="containsText" text="N/A">
      <formula>NOT(ISERROR(SEARCH("N/A",J806)))</formula>
    </cfRule>
    <cfRule type="containsText" dxfId="484" priority="497" stopIfTrue="1" operator="containsText" text="Yes">
      <formula>NOT(ISERROR(SEARCH("Yes",J806)))</formula>
    </cfRule>
    <cfRule type="containsText" dxfId="483" priority="498" stopIfTrue="1" operator="containsText" text="No">
      <formula>NOT(ISERROR(SEARCH("No",J806)))</formula>
    </cfRule>
  </conditionalFormatting>
  <conditionalFormatting sqref="J825">
    <cfRule type="containsText" dxfId="482" priority="493" stopIfTrue="1" operator="containsText" text="N/A">
      <formula>NOT(ISERROR(SEARCH("N/A",J825)))</formula>
    </cfRule>
    <cfRule type="containsText" dxfId="481" priority="494" stopIfTrue="1" operator="containsText" text="Yes">
      <formula>NOT(ISERROR(SEARCH("Yes",J825)))</formula>
    </cfRule>
    <cfRule type="containsText" dxfId="480" priority="495" stopIfTrue="1" operator="containsText" text="No">
      <formula>NOT(ISERROR(SEARCH("No",J825)))</formula>
    </cfRule>
  </conditionalFormatting>
  <conditionalFormatting sqref="J826">
    <cfRule type="containsText" dxfId="479" priority="490" stopIfTrue="1" operator="containsText" text="N/A">
      <formula>NOT(ISERROR(SEARCH("N/A",J826)))</formula>
    </cfRule>
    <cfRule type="containsText" dxfId="478" priority="491" stopIfTrue="1" operator="containsText" text="Yes">
      <formula>NOT(ISERROR(SEARCH("Yes",J826)))</formula>
    </cfRule>
    <cfRule type="containsText" dxfId="477" priority="492" stopIfTrue="1" operator="containsText" text="No">
      <formula>NOT(ISERROR(SEARCH("No",J826)))</formula>
    </cfRule>
  </conditionalFormatting>
  <conditionalFormatting sqref="J827">
    <cfRule type="containsText" dxfId="476" priority="487" stopIfTrue="1" operator="containsText" text="N/A">
      <formula>NOT(ISERROR(SEARCH("N/A",J827)))</formula>
    </cfRule>
    <cfRule type="containsText" dxfId="475" priority="488" stopIfTrue="1" operator="containsText" text="Yes">
      <formula>NOT(ISERROR(SEARCH("Yes",J827)))</formula>
    </cfRule>
    <cfRule type="containsText" dxfId="474" priority="489" stopIfTrue="1" operator="containsText" text="No">
      <formula>NOT(ISERROR(SEARCH("No",J827)))</formula>
    </cfRule>
  </conditionalFormatting>
  <conditionalFormatting sqref="J828">
    <cfRule type="containsText" dxfId="473" priority="484" stopIfTrue="1" operator="containsText" text="N/A">
      <formula>NOT(ISERROR(SEARCH("N/A",J828)))</formula>
    </cfRule>
    <cfRule type="containsText" dxfId="472" priority="485" stopIfTrue="1" operator="containsText" text="Yes">
      <formula>NOT(ISERROR(SEARCH("Yes",J828)))</formula>
    </cfRule>
    <cfRule type="containsText" dxfId="471" priority="486" stopIfTrue="1" operator="containsText" text="No">
      <formula>NOT(ISERROR(SEARCH("No",J828)))</formula>
    </cfRule>
  </conditionalFormatting>
  <conditionalFormatting sqref="J756">
    <cfRule type="containsText" dxfId="470" priority="481" stopIfTrue="1" operator="containsText" text="N/A">
      <formula>NOT(ISERROR(SEARCH("N/A",J756)))</formula>
    </cfRule>
    <cfRule type="containsText" dxfId="469" priority="482" stopIfTrue="1" operator="containsText" text="Yes">
      <formula>NOT(ISERROR(SEARCH("Yes",J756)))</formula>
    </cfRule>
    <cfRule type="containsText" dxfId="468" priority="483" stopIfTrue="1" operator="containsText" text="No">
      <formula>NOT(ISERROR(SEARCH("No",J756)))</formula>
    </cfRule>
  </conditionalFormatting>
  <conditionalFormatting sqref="J829">
    <cfRule type="containsText" dxfId="467" priority="478" stopIfTrue="1" operator="containsText" text="N/A">
      <formula>NOT(ISERROR(SEARCH("N/A",J829)))</formula>
    </cfRule>
    <cfRule type="containsText" dxfId="466" priority="479" stopIfTrue="1" operator="containsText" text="Yes">
      <formula>NOT(ISERROR(SEARCH("Yes",J829)))</formula>
    </cfRule>
    <cfRule type="containsText" dxfId="465" priority="480" stopIfTrue="1" operator="containsText" text="No">
      <formula>NOT(ISERROR(SEARCH("No",J829)))</formula>
    </cfRule>
  </conditionalFormatting>
  <conditionalFormatting sqref="J830">
    <cfRule type="containsText" dxfId="464" priority="475" stopIfTrue="1" operator="containsText" text="N/A">
      <formula>NOT(ISERROR(SEARCH("N/A",J830)))</formula>
    </cfRule>
    <cfRule type="containsText" dxfId="463" priority="476" stopIfTrue="1" operator="containsText" text="Yes">
      <formula>NOT(ISERROR(SEARCH("Yes",J830)))</formula>
    </cfRule>
    <cfRule type="containsText" dxfId="462" priority="477" stopIfTrue="1" operator="containsText" text="No">
      <formula>NOT(ISERROR(SEARCH("No",J830)))</formula>
    </cfRule>
  </conditionalFormatting>
  <conditionalFormatting sqref="J831">
    <cfRule type="containsText" dxfId="461" priority="472" stopIfTrue="1" operator="containsText" text="N/A">
      <formula>NOT(ISERROR(SEARCH("N/A",J831)))</formula>
    </cfRule>
    <cfRule type="containsText" dxfId="460" priority="473" stopIfTrue="1" operator="containsText" text="Yes">
      <formula>NOT(ISERROR(SEARCH("Yes",J831)))</formula>
    </cfRule>
    <cfRule type="containsText" dxfId="459" priority="474" stopIfTrue="1" operator="containsText" text="No">
      <formula>NOT(ISERROR(SEARCH("No",J831)))</formula>
    </cfRule>
  </conditionalFormatting>
  <conditionalFormatting sqref="J832">
    <cfRule type="containsText" dxfId="458" priority="469" stopIfTrue="1" operator="containsText" text="N/A">
      <formula>NOT(ISERROR(SEARCH("N/A",J832)))</formula>
    </cfRule>
    <cfRule type="containsText" dxfId="457" priority="470" stopIfTrue="1" operator="containsText" text="Yes">
      <formula>NOT(ISERROR(SEARCH("Yes",J832)))</formula>
    </cfRule>
    <cfRule type="containsText" dxfId="456" priority="471" stopIfTrue="1" operator="containsText" text="No">
      <formula>NOT(ISERROR(SEARCH("No",J832)))</formula>
    </cfRule>
  </conditionalFormatting>
  <conditionalFormatting sqref="J833">
    <cfRule type="containsText" dxfId="455" priority="466" stopIfTrue="1" operator="containsText" text="N/A">
      <formula>NOT(ISERROR(SEARCH("N/A",J833)))</formula>
    </cfRule>
    <cfRule type="containsText" dxfId="454" priority="467" stopIfTrue="1" operator="containsText" text="Yes">
      <formula>NOT(ISERROR(SEARCH("Yes",J833)))</formula>
    </cfRule>
    <cfRule type="containsText" dxfId="453" priority="468" stopIfTrue="1" operator="containsText" text="No">
      <formula>NOT(ISERROR(SEARCH("No",J833)))</formula>
    </cfRule>
  </conditionalFormatting>
  <conditionalFormatting sqref="J834">
    <cfRule type="containsText" dxfId="452" priority="463" stopIfTrue="1" operator="containsText" text="N/A">
      <formula>NOT(ISERROR(SEARCH("N/A",J834)))</formula>
    </cfRule>
    <cfRule type="containsText" dxfId="451" priority="464" stopIfTrue="1" operator="containsText" text="Yes">
      <formula>NOT(ISERROR(SEARCH("Yes",J834)))</formula>
    </cfRule>
    <cfRule type="containsText" dxfId="450" priority="465" stopIfTrue="1" operator="containsText" text="No">
      <formula>NOT(ISERROR(SEARCH("No",J834)))</formula>
    </cfRule>
  </conditionalFormatting>
  <conditionalFormatting sqref="J835">
    <cfRule type="containsText" dxfId="449" priority="460" stopIfTrue="1" operator="containsText" text="N/A">
      <formula>NOT(ISERROR(SEARCH("N/A",J835)))</formula>
    </cfRule>
    <cfRule type="containsText" dxfId="448" priority="461" stopIfTrue="1" operator="containsText" text="Yes">
      <formula>NOT(ISERROR(SEARCH("Yes",J835)))</formula>
    </cfRule>
    <cfRule type="containsText" dxfId="447" priority="462" stopIfTrue="1" operator="containsText" text="No">
      <formula>NOT(ISERROR(SEARCH("No",J835)))</formula>
    </cfRule>
  </conditionalFormatting>
  <conditionalFormatting sqref="J836">
    <cfRule type="containsText" dxfId="446" priority="457" stopIfTrue="1" operator="containsText" text="N/A">
      <formula>NOT(ISERROR(SEARCH("N/A",J836)))</formula>
    </cfRule>
    <cfRule type="containsText" dxfId="445" priority="458" stopIfTrue="1" operator="containsText" text="Yes">
      <formula>NOT(ISERROR(SEARCH("Yes",J836)))</formula>
    </cfRule>
    <cfRule type="containsText" dxfId="444" priority="459" stopIfTrue="1" operator="containsText" text="No">
      <formula>NOT(ISERROR(SEARCH("No",J836)))</formula>
    </cfRule>
  </conditionalFormatting>
  <conditionalFormatting sqref="J837">
    <cfRule type="containsText" dxfId="443" priority="454" stopIfTrue="1" operator="containsText" text="N/A">
      <formula>NOT(ISERROR(SEARCH("N/A",J837)))</formula>
    </cfRule>
    <cfRule type="containsText" dxfId="442" priority="455" stopIfTrue="1" operator="containsText" text="Yes">
      <formula>NOT(ISERROR(SEARCH("Yes",J837)))</formula>
    </cfRule>
    <cfRule type="containsText" dxfId="441" priority="456" stopIfTrue="1" operator="containsText" text="No">
      <formula>NOT(ISERROR(SEARCH("No",J837)))</formula>
    </cfRule>
  </conditionalFormatting>
  <conditionalFormatting sqref="J838">
    <cfRule type="containsText" dxfId="440" priority="451" stopIfTrue="1" operator="containsText" text="N/A">
      <formula>NOT(ISERROR(SEARCH("N/A",J838)))</formula>
    </cfRule>
    <cfRule type="containsText" dxfId="439" priority="452" stopIfTrue="1" operator="containsText" text="Yes">
      <formula>NOT(ISERROR(SEARCH("Yes",J838)))</formula>
    </cfRule>
    <cfRule type="containsText" dxfId="438" priority="453" stopIfTrue="1" operator="containsText" text="No">
      <formula>NOT(ISERROR(SEARCH("No",J838)))</formula>
    </cfRule>
  </conditionalFormatting>
  <conditionalFormatting sqref="J839">
    <cfRule type="containsText" dxfId="437" priority="448" stopIfTrue="1" operator="containsText" text="N/A">
      <formula>NOT(ISERROR(SEARCH("N/A",J839)))</formula>
    </cfRule>
    <cfRule type="containsText" dxfId="436" priority="449" stopIfTrue="1" operator="containsText" text="Yes">
      <formula>NOT(ISERROR(SEARCH("Yes",J839)))</formula>
    </cfRule>
    <cfRule type="containsText" dxfId="435" priority="450" stopIfTrue="1" operator="containsText" text="No">
      <formula>NOT(ISERROR(SEARCH("No",J839)))</formula>
    </cfRule>
  </conditionalFormatting>
  <conditionalFormatting sqref="J840">
    <cfRule type="containsText" dxfId="434" priority="445" stopIfTrue="1" operator="containsText" text="N/A">
      <formula>NOT(ISERROR(SEARCH("N/A",J840)))</formula>
    </cfRule>
    <cfRule type="containsText" dxfId="433" priority="446" stopIfTrue="1" operator="containsText" text="Yes">
      <formula>NOT(ISERROR(SEARCH("Yes",J840)))</formula>
    </cfRule>
    <cfRule type="containsText" dxfId="432" priority="447" stopIfTrue="1" operator="containsText" text="No">
      <formula>NOT(ISERROR(SEARCH("No",J840)))</formula>
    </cfRule>
  </conditionalFormatting>
  <conditionalFormatting sqref="J841">
    <cfRule type="containsText" dxfId="431" priority="442" stopIfTrue="1" operator="containsText" text="N/A">
      <formula>NOT(ISERROR(SEARCH("N/A",J841)))</formula>
    </cfRule>
    <cfRule type="containsText" dxfId="430" priority="443" stopIfTrue="1" operator="containsText" text="Yes">
      <formula>NOT(ISERROR(SEARCH("Yes",J841)))</formula>
    </cfRule>
    <cfRule type="containsText" dxfId="429" priority="444" stopIfTrue="1" operator="containsText" text="No">
      <formula>NOT(ISERROR(SEARCH("No",J841)))</formula>
    </cfRule>
  </conditionalFormatting>
  <conditionalFormatting sqref="J842">
    <cfRule type="containsText" dxfId="428" priority="439" stopIfTrue="1" operator="containsText" text="N/A">
      <formula>NOT(ISERROR(SEARCH("N/A",J842)))</formula>
    </cfRule>
    <cfRule type="containsText" dxfId="427" priority="440" stopIfTrue="1" operator="containsText" text="Yes">
      <formula>NOT(ISERROR(SEARCH("Yes",J842)))</formula>
    </cfRule>
    <cfRule type="containsText" dxfId="426" priority="441" stopIfTrue="1" operator="containsText" text="No">
      <formula>NOT(ISERROR(SEARCH("No",J842)))</formula>
    </cfRule>
  </conditionalFormatting>
  <conditionalFormatting sqref="J843">
    <cfRule type="containsText" dxfId="425" priority="436" stopIfTrue="1" operator="containsText" text="N/A">
      <formula>NOT(ISERROR(SEARCH("N/A",J843)))</formula>
    </cfRule>
    <cfRule type="containsText" dxfId="424" priority="437" stopIfTrue="1" operator="containsText" text="Yes">
      <formula>NOT(ISERROR(SEARCH("Yes",J843)))</formula>
    </cfRule>
    <cfRule type="containsText" dxfId="423" priority="438" stopIfTrue="1" operator="containsText" text="No">
      <formula>NOT(ISERROR(SEARCH("No",J843)))</formula>
    </cfRule>
  </conditionalFormatting>
  <conditionalFormatting sqref="J844">
    <cfRule type="containsText" dxfId="422" priority="433" stopIfTrue="1" operator="containsText" text="N/A">
      <formula>NOT(ISERROR(SEARCH("N/A",J844)))</formula>
    </cfRule>
    <cfRule type="containsText" dxfId="421" priority="434" stopIfTrue="1" operator="containsText" text="Yes">
      <formula>NOT(ISERROR(SEARCH("Yes",J844)))</formula>
    </cfRule>
    <cfRule type="containsText" dxfId="420" priority="435" stopIfTrue="1" operator="containsText" text="No">
      <formula>NOT(ISERROR(SEARCH("No",J844)))</formula>
    </cfRule>
  </conditionalFormatting>
  <conditionalFormatting sqref="J845">
    <cfRule type="containsText" dxfId="419" priority="430" stopIfTrue="1" operator="containsText" text="N/A">
      <formula>NOT(ISERROR(SEARCH("N/A",J845)))</formula>
    </cfRule>
    <cfRule type="containsText" dxfId="418" priority="431" stopIfTrue="1" operator="containsText" text="Yes">
      <formula>NOT(ISERROR(SEARCH("Yes",J845)))</formula>
    </cfRule>
    <cfRule type="containsText" dxfId="417" priority="432" stopIfTrue="1" operator="containsText" text="No">
      <formula>NOT(ISERROR(SEARCH("No",J845)))</formula>
    </cfRule>
  </conditionalFormatting>
  <conditionalFormatting sqref="J846">
    <cfRule type="containsText" dxfId="416" priority="427" stopIfTrue="1" operator="containsText" text="N/A">
      <formula>NOT(ISERROR(SEARCH("N/A",J846)))</formula>
    </cfRule>
    <cfRule type="containsText" dxfId="415" priority="428" stopIfTrue="1" operator="containsText" text="Yes">
      <formula>NOT(ISERROR(SEARCH("Yes",J846)))</formula>
    </cfRule>
    <cfRule type="containsText" dxfId="414" priority="429" stopIfTrue="1" operator="containsText" text="No">
      <formula>NOT(ISERROR(SEARCH("No",J846)))</formula>
    </cfRule>
  </conditionalFormatting>
  <conditionalFormatting sqref="J847">
    <cfRule type="containsText" dxfId="413" priority="424" stopIfTrue="1" operator="containsText" text="N/A">
      <formula>NOT(ISERROR(SEARCH("N/A",J847)))</formula>
    </cfRule>
    <cfRule type="containsText" dxfId="412" priority="425" stopIfTrue="1" operator="containsText" text="Yes">
      <formula>NOT(ISERROR(SEARCH("Yes",J847)))</formula>
    </cfRule>
    <cfRule type="containsText" dxfId="411" priority="426" stopIfTrue="1" operator="containsText" text="No">
      <formula>NOT(ISERROR(SEARCH("No",J847)))</formula>
    </cfRule>
  </conditionalFormatting>
  <conditionalFormatting sqref="J848">
    <cfRule type="containsText" dxfId="410" priority="421" stopIfTrue="1" operator="containsText" text="N/A">
      <formula>NOT(ISERROR(SEARCH("N/A",J848)))</formula>
    </cfRule>
    <cfRule type="containsText" dxfId="409" priority="422" stopIfTrue="1" operator="containsText" text="Yes">
      <formula>NOT(ISERROR(SEARCH("Yes",J848)))</formula>
    </cfRule>
    <cfRule type="containsText" dxfId="408" priority="423" stopIfTrue="1" operator="containsText" text="No">
      <formula>NOT(ISERROR(SEARCH("No",J848)))</formula>
    </cfRule>
  </conditionalFormatting>
  <conditionalFormatting sqref="J849">
    <cfRule type="containsText" dxfId="407" priority="418" stopIfTrue="1" operator="containsText" text="N/A">
      <formula>NOT(ISERROR(SEARCH("N/A",J849)))</formula>
    </cfRule>
    <cfRule type="containsText" dxfId="406" priority="419" stopIfTrue="1" operator="containsText" text="Yes">
      <formula>NOT(ISERROR(SEARCH("Yes",J849)))</formula>
    </cfRule>
    <cfRule type="containsText" dxfId="405" priority="420" stopIfTrue="1" operator="containsText" text="No">
      <formula>NOT(ISERROR(SEARCH("No",J849)))</formula>
    </cfRule>
  </conditionalFormatting>
  <conditionalFormatting sqref="J850">
    <cfRule type="containsText" dxfId="404" priority="415" stopIfTrue="1" operator="containsText" text="N/A">
      <formula>NOT(ISERROR(SEARCH("N/A",J850)))</formula>
    </cfRule>
    <cfRule type="containsText" dxfId="403" priority="416" stopIfTrue="1" operator="containsText" text="Yes">
      <formula>NOT(ISERROR(SEARCH("Yes",J850)))</formula>
    </cfRule>
    <cfRule type="containsText" dxfId="402" priority="417" stopIfTrue="1" operator="containsText" text="No">
      <formula>NOT(ISERROR(SEARCH("No",J850)))</formula>
    </cfRule>
  </conditionalFormatting>
  <conditionalFormatting sqref="J851">
    <cfRule type="containsText" dxfId="401" priority="412" stopIfTrue="1" operator="containsText" text="N/A">
      <formula>NOT(ISERROR(SEARCH("N/A",J851)))</formula>
    </cfRule>
    <cfRule type="containsText" dxfId="400" priority="413" stopIfTrue="1" operator="containsText" text="Yes">
      <formula>NOT(ISERROR(SEARCH("Yes",J851)))</formula>
    </cfRule>
    <cfRule type="containsText" dxfId="399" priority="414" stopIfTrue="1" operator="containsText" text="No">
      <formula>NOT(ISERROR(SEARCH("No",J851)))</formula>
    </cfRule>
  </conditionalFormatting>
  <conditionalFormatting sqref="J852">
    <cfRule type="containsText" dxfId="398" priority="409" stopIfTrue="1" operator="containsText" text="N/A">
      <formula>NOT(ISERROR(SEARCH("N/A",J852)))</formula>
    </cfRule>
    <cfRule type="containsText" dxfId="397" priority="410" stopIfTrue="1" operator="containsText" text="Yes">
      <formula>NOT(ISERROR(SEARCH("Yes",J852)))</formula>
    </cfRule>
    <cfRule type="containsText" dxfId="396" priority="411" stopIfTrue="1" operator="containsText" text="No">
      <formula>NOT(ISERROR(SEARCH("No",J852)))</formula>
    </cfRule>
  </conditionalFormatting>
  <conditionalFormatting sqref="J854">
    <cfRule type="containsText" dxfId="395" priority="406" stopIfTrue="1" operator="containsText" text="N/A">
      <formula>NOT(ISERROR(SEARCH("N/A",J854)))</formula>
    </cfRule>
    <cfRule type="containsText" dxfId="394" priority="407" stopIfTrue="1" operator="containsText" text="Yes">
      <formula>NOT(ISERROR(SEARCH("Yes",J854)))</formula>
    </cfRule>
    <cfRule type="containsText" dxfId="393" priority="408" stopIfTrue="1" operator="containsText" text="No">
      <formula>NOT(ISERROR(SEARCH("No",J854)))</formula>
    </cfRule>
  </conditionalFormatting>
  <conditionalFormatting sqref="J853">
    <cfRule type="containsText" dxfId="392" priority="403" stopIfTrue="1" operator="containsText" text="N/A">
      <formula>NOT(ISERROR(SEARCH("N/A",J853)))</formula>
    </cfRule>
    <cfRule type="containsText" dxfId="391" priority="404" stopIfTrue="1" operator="containsText" text="Yes">
      <formula>NOT(ISERROR(SEARCH("Yes",J853)))</formula>
    </cfRule>
    <cfRule type="containsText" dxfId="390" priority="405" stopIfTrue="1" operator="containsText" text="No">
      <formula>NOT(ISERROR(SEARCH("No",J853)))</formula>
    </cfRule>
  </conditionalFormatting>
  <conditionalFormatting sqref="J855">
    <cfRule type="containsText" dxfId="389" priority="400" stopIfTrue="1" operator="containsText" text="N/A">
      <formula>NOT(ISERROR(SEARCH("N/A",J855)))</formula>
    </cfRule>
    <cfRule type="containsText" dxfId="388" priority="401" stopIfTrue="1" operator="containsText" text="Yes">
      <formula>NOT(ISERROR(SEARCH("Yes",J855)))</formula>
    </cfRule>
    <cfRule type="containsText" dxfId="387" priority="402" stopIfTrue="1" operator="containsText" text="No">
      <formula>NOT(ISERROR(SEARCH("No",J855)))</formula>
    </cfRule>
  </conditionalFormatting>
  <conditionalFormatting sqref="J856">
    <cfRule type="containsText" dxfId="386" priority="397" stopIfTrue="1" operator="containsText" text="N/A">
      <formula>NOT(ISERROR(SEARCH("N/A",J856)))</formula>
    </cfRule>
    <cfRule type="containsText" dxfId="385" priority="398" stopIfTrue="1" operator="containsText" text="Yes">
      <formula>NOT(ISERROR(SEARCH("Yes",J856)))</formula>
    </cfRule>
    <cfRule type="containsText" dxfId="384" priority="399" stopIfTrue="1" operator="containsText" text="No">
      <formula>NOT(ISERROR(SEARCH("No",J856)))</formula>
    </cfRule>
  </conditionalFormatting>
  <conditionalFormatting sqref="J857">
    <cfRule type="containsText" dxfId="383" priority="394" stopIfTrue="1" operator="containsText" text="N/A">
      <formula>NOT(ISERROR(SEARCH("N/A",J857)))</formula>
    </cfRule>
    <cfRule type="containsText" dxfId="382" priority="395" stopIfTrue="1" operator="containsText" text="Yes">
      <formula>NOT(ISERROR(SEARCH("Yes",J857)))</formula>
    </cfRule>
    <cfRule type="containsText" dxfId="381" priority="396" stopIfTrue="1" operator="containsText" text="No">
      <formula>NOT(ISERROR(SEARCH("No",J857)))</formula>
    </cfRule>
  </conditionalFormatting>
  <conditionalFormatting sqref="J858">
    <cfRule type="containsText" dxfId="380" priority="391" stopIfTrue="1" operator="containsText" text="N/A">
      <formula>NOT(ISERROR(SEARCH("N/A",J858)))</formula>
    </cfRule>
    <cfRule type="containsText" dxfId="379" priority="392" stopIfTrue="1" operator="containsText" text="Yes">
      <formula>NOT(ISERROR(SEARCH("Yes",J858)))</formula>
    </cfRule>
    <cfRule type="containsText" dxfId="378" priority="393" stopIfTrue="1" operator="containsText" text="No">
      <formula>NOT(ISERROR(SEARCH("No",J858)))</formula>
    </cfRule>
  </conditionalFormatting>
  <conditionalFormatting sqref="J859">
    <cfRule type="containsText" dxfId="377" priority="388" stopIfTrue="1" operator="containsText" text="N/A">
      <formula>NOT(ISERROR(SEARCH("N/A",J859)))</formula>
    </cfRule>
    <cfRule type="containsText" dxfId="376" priority="389" stopIfTrue="1" operator="containsText" text="Yes">
      <formula>NOT(ISERROR(SEARCH("Yes",J859)))</formula>
    </cfRule>
    <cfRule type="containsText" dxfId="375" priority="390" stopIfTrue="1" operator="containsText" text="No">
      <formula>NOT(ISERROR(SEARCH("No",J859)))</formula>
    </cfRule>
  </conditionalFormatting>
  <conditionalFormatting sqref="J860">
    <cfRule type="containsText" dxfId="374" priority="385" stopIfTrue="1" operator="containsText" text="N/A">
      <formula>NOT(ISERROR(SEARCH("N/A",J860)))</formula>
    </cfRule>
    <cfRule type="containsText" dxfId="373" priority="386" stopIfTrue="1" operator="containsText" text="Yes">
      <formula>NOT(ISERROR(SEARCH("Yes",J860)))</formula>
    </cfRule>
    <cfRule type="containsText" dxfId="372" priority="387" stopIfTrue="1" operator="containsText" text="No">
      <formula>NOT(ISERROR(SEARCH("No",J860)))</formula>
    </cfRule>
  </conditionalFormatting>
  <conditionalFormatting sqref="J861">
    <cfRule type="containsText" dxfId="371" priority="382" stopIfTrue="1" operator="containsText" text="N/A">
      <formula>NOT(ISERROR(SEARCH("N/A",J861)))</formula>
    </cfRule>
    <cfRule type="containsText" dxfId="370" priority="383" stopIfTrue="1" operator="containsText" text="Yes">
      <formula>NOT(ISERROR(SEARCH("Yes",J861)))</formula>
    </cfRule>
    <cfRule type="containsText" dxfId="369" priority="384" stopIfTrue="1" operator="containsText" text="No">
      <formula>NOT(ISERROR(SEARCH("No",J861)))</formula>
    </cfRule>
  </conditionalFormatting>
  <conditionalFormatting sqref="J863">
    <cfRule type="containsText" dxfId="368" priority="379" stopIfTrue="1" operator="containsText" text="N/A">
      <formula>NOT(ISERROR(SEARCH("N/A",J863)))</formula>
    </cfRule>
    <cfRule type="containsText" dxfId="367" priority="380" stopIfTrue="1" operator="containsText" text="Yes">
      <formula>NOT(ISERROR(SEARCH("Yes",J863)))</formula>
    </cfRule>
    <cfRule type="containsText" dxfId="366" priority="381" stopIfTrue="1" operator="containsText" text="No">
      <formula>NOT(ISERROR(SEARCH("No",J863)))</formula>
    </cfRule>
  </conditionalFormatting>
  <conditionalFormatting sqref="J864">
    <cfRule type="containsText" dxfId="365" priority="376" stopIfTrue="1" operator="containsText" text="N/A">
      <formula>NOT(ISERROR(SEARCH("N/A",J864)))</formula>
    </cfRule>
    <cfRule type="containsText" dxfId="364" priority="377" stopIfTrue="1" operator="containsText" text="Yes">
      <formula>NOT(ISERROR(SEARCH("Yes",J864)))</formula>
    </cfRule>
    <cfRule type="containsText" dxfId="363" priority="378" stopIfTrue="1" operator="containsText" text="No">
      <formula>NOT(ISERROR(SEARCH("No",J864)))</formula>
    </cfRule>
  </conditionalFormatting>
  <conditionalFormatting sqref="J865">
    <cfRule type="containsText" dxfId="362" priority="373" stopIfTrue="1" operator="containsText" text="N/A">
      <formula>NOT(ISERROR(SEARCH("N/A",J865)))</formula>
    </cfRule>
    <cfRule type="containsText" dxfId="361" priority="374" stopIfTrue="1" operator="containsText" text="Yes">
      <formula>NOT(ISERROR(SEARCH("Yes",J865)))</formula>
    </cfRule>
    <cfRule type="containsText" dxfId="360" priority="375" stopIfTrue="1" operator="containsText" text="No">
      <formula>NOT(ISERROR(SEARCH("No",J865)))</formula>
    </cfRule>
  </conditionalFormatting>
  <conditionalFormatting sqref="J866">
    <cfRule type="containsText" dxfId="359" priority="370" stopIfTrue="1" operator="containsText" text="N/A">
      <formula>NOT(ISERROR(SEARCH("N/A",J866)))</formula>
    </cfRule>
    <cfRule type="containsText" dxfId="358" priority="371" stopIfTrue="1" operator="containsText" text="Yes">
      <formula>NOT(ISERROR(SEARCH("Yes",J866)))</formula>
    </cfRule>
    <cfRule type="containsText" dxfId="357" priority="372" stopIfTrue="1" operator="containsText" text="No">
      <formula>NOT(ISERROR(SEARCH("No",J866)))</formula>
    </cfRule>
  </conditionalFormatting>
  <conditionalFormatting sqref="J867">
    <cfRule type="containsText" dxfId="356" priority="367" stopIfTrue="1" operator="containsText" text="N/A">
      <formula>NOT(ISERROR(SEARCH("N/A",J867)))</formula>
    </cfRule>
    <cfRule type="containsText" dxfId="355" priority="368" stopIfTrue="1" operator="containsText" text="Yes">
      <formula>NOT(ISERROR(SEARCH("Yes",J867)))</formula>
    </cfRule>
    <cfRule type="containsText" dxfId="354" priority="369" stopIfTrue="1" operator="containsText" text="No">
      <formula>NOT(ISERROR(SEARCH("No",J867)))</formula>
    </cfRule>
  </conditionalFormatting>
  <conditionalFormatting sqref="J868">
    <cfRule type="containsText" dxfId="353" priority="364" stopIfTrue="1" operator="containsText" text="N/A">
      <formula>NOT(ISERROR(SEARCH("N/A",J868)))</formula>
    </cfRule>
    <cfRule type="containsText" dxfId="352" priority="365" stopIfTrue="1" operator="containsText" text="Yes">
      <formula>NOT(ISERROR(SEARCH("Yes",J868)))</formula>
    </cfRule>
    <cfRule type="containsText" dxfId="351" priority="366" stopIfTrue="1" operator="containsText" text="No">
      <formula>NOT(ISERROR(SEARCH("No",J868)))</formula>
    </cfRule>
  </conditionalFormatting>
  <conditionalFormatting sqref="J869">
    <cfRule type="containsText" dxfId="350" priority="361" stopIfTrue="1" operator="containsText" text="N/A">
      <formula>NOT(ISERROR(SEARCH("N/A",J869)))</formula>
    </cfRule>
    <cfRule type="containsText" dxfId="349" priority="362" stopIfTrue="1" operator="containsText" text="Yes">
      <formula>NOT(ISERROR(SEARCH("Yes",J869)))</formula>
    </cfRule>
    <cfRule type="containsText" dxfId="348" priority="363" stopIfTrue="1" operator="containsText" text="No">
      <formula>NOT(ISERROR(SEARCH("No",J869)))</formula>
    </cfRule>
  </conditionalFormatting>
  <conditionalFormatting sqref="J870">
    <cfRule type="containsText" dxfId="347" priority="358" stopIfTrue="1" operator="containsText" text="N/A">
      <formula>NOT(ISERROR(SEARCH("N/A",J870)))</formula>
    </cfRule>
    <cfRule type="containsText" dxfId="346" priority="359" stopIfTrue="1" operator="containsText" text="Yes">
      <formula>NOT(ISERROR(SEARCH("Yes",J870)))</formula>
    </cfRule>
    <cfRule type="containsText" dxfId="345" priority="360" stopIfTrue="1" operator="containsText" text="No">
      <formula>NOT(ISERROR(SEARCH("No",J870)))</formula>
    </cfRule>
  </conditionalFormatting>
  <conditionalFormatting sqref="J871">
    <cfRule type="containsText" dxfId="344" priority="355" stopIfTrue="1" operator="containsText" text="N/A">
      <formula>NOT(ISERROR(SEARCH("N/A",J871)))</formula>
    </cfRule>
    <cfRule type="containsText" dxfId="343" priority="356" stopIfTrue="1" operator="containsText" text="Yes">
      <formula>NOT(ISERROR(SEARCH("Yes",J871)))</formula>
    </cfRule>
    <cfRule type="containsText" dxfId="342" priority="357" stopIfTrue="1" operator="containsText" text="No">
      <formula>NOT(ISERROR(SEARCH("No",J871)))</formula>
    </cfRule>
  </conditionalFormatting>
  <conditionalFormatting sqref="J872">
    <cfRule type="containsText" dxfId="341" priority="352" stopIfTrue="1" operator="containsText" text="N/A">
      <formula>NOT(ISERROR(SEARCH("N/A",J872)))</formula>
    </cfRule>
    <cfRule type="containsText" dxfId="340" priority="353" stopIfTrue="1" operator="containsText" text="Yes">
      <formula>NOT(ISERROR(SEARCH("Yes",J872)))</formula>
    </cfRule>
    <cfRule type="containsText" dxfId="339" priority="354" stopIfTrue="1" operator="containsText" text="No">
      <formula>NOT(ISERROR(SEARCH("No",J872)))</formula>
    </cfRule>
  </conditionalFormatting>
  <conditionalFormatting sqref="J875">
    <cfRule type="containsText" dxfId="338" priority="349" stopIfTrue="1" operator="containsText" text="N/A">
      <formula>NOT(ISERROR(SEARCH("N/A",J875)))</formula>
    </cfRule>
    <cfRule type="containsText" dxfId="337" priority="350" stopIfTrue="1" operator="containsText" text="Yes">
      <formula>NOT(ISERROR(SEARCH("Yes",J875)))</formula>
    </cfRule>
    <cfRule type="containsText" dxfId="336" priority="351" stopIfTrue="1" operator="containsText" text="No">
      <formula>NOT(ISERROR(SEARCH("No",J875)))</formula>
    </cfRule>
  </conditionalFormatting>
  <conditionalFormatting sqref="J876">
    <cfRule type="containsText" dxfId="335" priority="346" stopIfTrue="1" operator="containsText" text="N/A">
      <formula>NOT(ISERROR(SEARCH("N/A",J876)))</formula>
    </cfRule>
    <cfRule type="containsText" dxfId="334" priority="347" stopIfTrue="1" operator="containsText" text="Yes">
      <formula>NOT(ISERROR(SEARCH("Yes",J876)))</formula>
    </cfRule>
    <cfRule type="containsText" dxfId="333" priority="348" stopIfTrue="1" operator="containsText" text="No">
      <formula>NOT(ISERROR(SEARCH("No",J876)))</formula>
    </cfRule>
  </conditionalFormatting>
  <conditionalFormatting sqref="J877">
    <cfRule type="containsText" dxfId="332" priority="343" stopIfTrue="1" operator="containsText" text="N/A">
      <formula>NOT(ISERROR(SEARCH("N/A",J877)))</formula>
    </cfRule>
    <cfRule type="containsText" dxfId="331" priority="344" stopIfTrue="1" operator="containsText" text="Yes">
      <formula>NOT(ISERROR(SEARCH("Yes",J877)))</formula>
    </cfRule>
    <cfRule type="containsText" dxfId="330" priority="345" stopIfTrue="1" operator="containsText" text="No">
      <formula>NOT(ISERROR(SEARCH("No",J877)))</formula>
    </cfRule>
  </conditionalFormatting>
  <conditionalFormatting sqref="J880">
    <cfRule type="containsText" dxfId="329" priority="340" stopIfTrue="1" operator="containsText" text="N/A">
      <formula>NOT(ISERROR(SEARCH("N/A",J880)))</formula>
    </cfRule>
    <cfRule type="containsText" dxfId="328" priority="341" stopIfTrue="1" operator="containsText" text="Yes">
      <formula>NOT(ISERROR(SEARCH("Yes",J880)))</formula>
    </cfRule>
    <cfRule type="containsText" dxfId="327" priority="342" stopIfTrue="1" operator="containsText" text="No">
      <formula>NOT(ISERROR(SEARCH("No",J880)))</formula>
    </cfRule>
  </conditionalFormatting>
  <conditionalFormatting sqref="J881">
    <cfRule type="containsText" dxfId="326" priority="337" stopIfTrue="1" operator="containsText" text="N/A">
      <formula>NOT(ISERROR(SEARCH("N/A",J881)))</formula>
    </cfRule>
    <cfRule type="containsText" dxfId="325" priority="338" stopIfTrue="1" operator="containsText" text="Yes">
      <formula>NOT(ISERROR(SEARCH("Yes",J881)))</formula>
    </cfRule>
    <cfRule type="containsText" dxfId="324" priority="339" stopIfTrue="1" operator="containsText" text="No">
      <formula>NOT(ISERROR(SEARCH("No",J881)))</formula>
    </cfRule>
  </conditionalFormatting>
  <conditionalFormatting sqref="J882">
    <cfRule type="containsText" dxfId="323" priority="334" stopIfTrue="1" operator="containsText" text="N/A">
      <formula>NOT(ISERROR(SEARCH("N/A",J882)))</formula>
    </cfRule>
    <cfRule type="containsText" dxfId="322" priority="335" stopIfTrue="1" operator="containsText" text="Yes">
      <formula>NOT(ISERROR(SEARCH("Yes",J882)))</formula>
    </cfRule>
    <cfRule type="containsText" dxfId="321" priority="336" stopIfTrue="1" operator="containsText" text="No">
      <formula>NOT(ISERROR(SEARCH("No",J882)))</formula>
    </cfRule>
  </conditionalFormatting>
  <conditionalFormatting sqref="J883">
    <cfRule type="containsText" dxfId="320" priority="331" stopIfTrue="1" operator="containsText" text="N/A">
      <formula>NOT(ISERROR(SEARCH("N/A",J883)))</formula>
    </cfRule>
    <cfRule type="containsText" dxfId="319" priority="332" stopIfTrue="1" operator="containsText" text="Yes">
      <formula>NOT(ISERROR(SEARCH("Yes",J883)))</formula>
    </cfRule>
    <cfRule type="containsText" dxfId="318" priority="333" stopIfTrue="1" operator="containsText" text="No">
      <formula>NOT(ISERROR(SEARCH("No",J883)))</formula>
    </cfRule>
  </conditionalFormatting>
  <conditionalFormatting sqref="J884">
    <cfRule type="containsText" dxfId="317" priority="328" stopIfTrue="1" operator="containsText" text="N/A">
      <formula>NOT(ISERROR(SEARCH("N/A",J884)))</formula>
    </cfRule>
    <cfRule type="containsText" dxfId="316" priority="329" stopIfTrue="1" operator="containsText" text="Yes">
      <formula>NOT(ISERROR(SEARCH("Yes",J884)))</formula>
    </cfRule>
    <cfRule type="containsText" dxfId="315" priority="330" stopIfTrue="1" operator="containsText" text="No">
      <formula>NOT(ISERROR(SEARCH("No",J884)))</formula>
    </cfRule>
  </conditionalFormatting>
  <conditionalFormatting sqref="J885">
    <cfRule type="containsText" dxfId="314" priority="325" stopIfTrue="1" operator="containsText" text="N/A">
      <formula>NOT(ISERROR(SEARCH("N/A",J885)))</formula>
    </cfRule>
    <cfRule type="containsText" dxfId="313" priority="326" stopIfTrue="1" operator="containsText" text="Yes">
      <formula>NOT(ISERROR(SEARCH("Yes",J885)))</formula>
    </cfRule>
    <cfRule type="containsText" dxfId="312" priority="327" stopIfTrue="1" operator="containsText" text="No">
      <formula>NOT(ISERROR(SEARCH("No",J885)))</formula>
    </cfRule>
  </conditionalFormatting>
  <conditionalFormatting sqref="J886">
    <cfRule type="containsText" dxfId="311" priority="322" stopIfTrue="1" operator="containsText" text="N/A">
      <formula>NOT(ISERROR(SEARCH("N/A",J886)))</formula>
    </cfRule>
    <cfRule type="containsText" dxfId="310" priority="323" stopIfTrue="1" operator="containsText" text="Yes">
      <formula>NOT(ISERROR(SEARCH("Yes",J886)))</formula>
    </cfRule>
    <cfRule type="containsText" dxfId="309" priority="324" stopIfTrue="1" operator="containsText" text="No">
      <formula>NOT(ISERROR(SEARCH("No",J886)))</formula>
    </cfRule>
  </conditionalFormatting>
  <conditionalFormatting sqref="J887">
    <cfRule type="containsText" dxfId="308" priority="319" stopIfTrue="1" operator="containsText" text="N/A">
      <formula>NOT(ISERROR(SEARCH("N/A",J887)))</formula>
    </cfRule>
    <cfRule type="containsText" dxfId="307" priority="320" stopIfTrue="1" operator="containsText" text="Yes">
      <formula>NOT(ISERROR(SEARCH("Yes",J887)))</formula>
    </cfRule>
    <cfRule type="containsText" dxfId="306" priority="321" stopIfTrue="1" operator="containsText" text="No">
      <formula>NOT(ISERROR(SEARCH("No",J887)))</formula>
    </cfRule>
  </conditionalFormatting>
  <conditionalFormatting sqref="J888">
    <cfRule type="containsText" dxfId="305" priority="316" stopIfTrue="1" operator="containsText" text="N/A">
      <formula>NOT(ISERROR(SEARCH("N/A",J888)))</formula>
    </cfRule>
    <cfRule type="containsText" dxfId="304" priority="317" stopIfTrue="1" operator="containsText" text="Yes">
      <formula>NOT(ISERROR(SEARCH("Yes",J888)))</formula>
    </cfRule>
    <cfRule type="containsText" dxfId="303" priority="318" stopIfTrue="1" operator="containsText" text="No">
      <formula>NOT(ISERROR(SEARCH("No",J888)))</formula>
    </cfRule>
  </conditionalFormatting>
  <conditionalFormatting sqref="J889">
    <cfRule type="containsText" dxfId="302" priority="313" stopIfTrue="1" operator="containsText" text="N/A">
      <formula>NOT(ISERROR(SEARCH("N/A",J889)))</formula>
    </cfRule>
    <cfRule type="containsText" dxfId="301" priority="314" stopIfTrue="1" operator="containsText" text="Yes">
      <formula>NOT(ISERROR(SEARCH("Yes",J889)))</formula>
    </cfRule>
    <cfRule type="containsText" dxfId="300" priority="315" stopIfTrue="1" operator="containsText" text="No">
      <formula>NOT(ISERROR(SEARCH("No",J889)))</formula>
    </cfRule>
  </conditionalFormatting>
  <conditionalFormatting sqref="J892">
    <cfRule type="containsText" dxfId="299" priority="304" stopIfTrue="1" operator="containsText" text="N/A">
      <formula>NOT(ISERROR(SEARCH("N/A",J892)))</formula>
    </cfRule>
    <cfRule type="containsText" dxfId="298" priority="305" stopIfTrue="1" operator="containsText" text="Yes">
      <formula>NOT(ISERROR(SEARCH("Yes",J892)))</formula>
    </cfRule>
    <cfRule type="containsText" dxfId="297" priority="306" stopIfTrue="1" operator="containsText" text="No">
      <formula>NOT(ISERROR(SEARCH("No",J892)))</formula>
    </cfRule>
  </conditionalFormatting>
  <conditionalFormatting sqref="J895">
    <cfRule type="containsText" dxfId="296" priority="301" stopIfTrue="1" operator="containsText" text="N/A">
      <formula>NOT(ISERROR(SEARCH("N/A",J895)))</formula>
    </cfRule>
    <cfRule type="containsText" dxfId="295" priority="302" stopIfTrue="1" operator="containsText" text="Yes">
      <formula>NOT(ISERROR(SEARCH("Yes",J895)))</formula>
    </cfRule>
    <cfRule type="containsText" dxfId="294" priority="303" stopIfTrue="1" operator="containsText" text="No">
      <formula>NOT(ISERROR(SEARCH("No",J895)))</formula>
    </cfRule>
  </conditionalFormatting>
  <conditionalFormatting sqref="J896">
    <cfRule type="containsText" dxfId="293" priority="298" stopIfTrue="1" operator="containsText" text="N/A">
      <formula>NOT(ISERROR(SEARCH("N/A",J896)))</formula>
    </cfRule>
    <cfRule type="containsText" dxfId="292" priority="299" stopIfTrue="1" operator="containsText" text="Yes">
      <formula>NOT(ISERROR(SEARCH("Yes",J896)))</formula>
    </cfRule>
    <cfRule type="containsText" dxfId="291" priority="300" stopIfTrue="1" operator="containsText" text="No">
      <formula>NOT(ISERROR(SEARCH("No",J896)))</formula>
    </cfRule>
  </conditionalFormatting>
  <conditionalFormatting sqref="J897">
    <cfRule type="containsText" dxfId="290" priority="295" stopIfTrue="1" operator="containsText" text="N/A">
      <formula>NOT(ISERROR(SEARCH("N/A",J897)))</formula>
    </cfRule>
    <cfRule type="containsText" dxfId="289" priority="296" stopIfTrue="1" operator="containsText" text="Yes">
      <formula>NOT(ISERROR(SEARCH("Yes",J897)))</formula>
    </cfRule>
    <cfRule type="containsText" dxfId="288" priority="297" stopIfTrue="1" operator="containsText" text="No">
      <formula>NOT(ISERROR(SEARCH("No",J897)))</formula>
    </cfRule>
  </conditionalFormatting>
  <conditionalFormatting sqref="J898">
    <cfRule type="containsText" dxfId="287" priority="292" stopIfTrue="1" operator="containsText" text="N/A">
      <formula>NOT(ISERROR(SEARCH("N/A",J898)))</formula>
    </cfRule>
    <cfRule type="containsText" dxfId="286" priority="293" stopIfTrue="1" operator="containsText" text="Yes">
      <formula>NOT(ISERROR(SEARCH("Yes",J898)))</formula>
    </cfRule>
    <cfRule type="containsText" dxfId="285" priority="294" stopIfTrue="1" operator="containsText" text="No">
      <formula>NOT(ISERROR(SEARCH("No",J898)))</formula>
    </cfRule>
  </conditionalFormatting>
  <conditionalFormatting sqref="J899">
    <cfRule type="containsText" dxfId="284" priority="289" stopIfTrue="1" operator="containsText" text="N/A">
      <formula>NOT(ISERROR(SEARCH("N/A",J899)))</formula>
    </cfRule>
    <cfRule type="containsText" dxfId="283" priority="290" stopIfTrue="1" operator="containsText" text="Yes">
      <formula>NOT(ISERROR(SEARCH("Yes",J899)))</formula>
    </cfRule>
    <cfRule type="containsText" dxfId="282" priority="291" stopIfTrue="1" operator="containsText" text="No">
      <formula>NOT(ISERROR(SEARCH("No",J899)))</formula>
    </cfRule>
  </conditionalFormatting>
  <conditionalFormatting sqref="J900">
    <cfRule type="containsText" dxfId="281" priority="286" stopIfTrue="1" operator="containsText" text="N/A">
      <formula>NOT(ISERROR(SEARCH("N/A",J900)))</formula>
    </cfRule>
    <cfRule type="containsText" dxfId="280" priority="287" stopIfTrue="1" operator="containsText" text="Yes">
      <formula>NOT(ISERROR(SEARCH("Yes",J900)))</formula>
    </cfRule>
    <cfRule type="containsText" dxfId="279" priority="288" stopIfTrue="1" operator="containsText" text="No">
      <formula>NOT(ISERROR(SEARCH("No",J900)))</formula>
    </cfRule>
  </conditionalFormatting>
  <conditionalFormatting sqref="J901">
    <cfRule type="containsText" dxfId="278" priority="283" stopIfTrue="1" operator="containsText" text="N/A">
      <formula>NOT(ISERROR(SEARCH("N/A",J901)))</formula>
    </cfRule>
    <cfRule type="containsText" dxfId="277" priority="284" stopIfTrue="1" operator="containsText" text="Yes">
      <formula>NOT(ISERROR(SEARCH("Yes",J901)))</formula>
    </cfRule>
    <cfRule type="containsText" dxfId="276" priority="285" stopIfTrue="1" operator="containsText" text="No">
      <formula>NOT(ISERROR(SEARCH("No",J901)))</formula>
    </cfRule>
  </conditionalFormatting>
  <conditionalFormatting sqref="J902">
    <cfRule type="containsText" dxfId="275" priority="280" stopIfTrue="1" operator="containsText" text="N/A">
      <formula>NOT(ISERROR(SEARCH("N/A",J902)))</formula>
    </cfRule>
    <cfRule type="containsText" dxfId="274" priority="281" stopIfTrue="1" operator="containsText" text="Yes">
      <formula>NOT(ISERROR(SEARCH("Yes",J902)))</formula>
    </cfRule>
    <cfRule type="containsText" dxfId="273" priority="282" stopIfTrue="1" operator="containsText" text="No">
      <formula>NOT(ISERROR(SEARCH("No",J902)))</formula>
    </cfRule>
  </conditionalFormatting>
  <conditionalFormatting sqref="J903">
    <cfRule type="containsText" dxfId="272" priority="277" stopIfTrue="1" operator="containsText" text="N/A">
      <formula>NOT(ISERROR(SEARCH("N/A",J903)))</formula>
    </cfRule>
    <cfRule type="containsText" dxfId="271" priority="278" stopIfTrue="1" operator="containsText" text="Yes">
      <formula>NOT(ISERROR(SEARCH("Yes",J903)))</formula>
    </cfRule>
    <cfRule type="containsText" dxfId="270" priority="279" stopIfTrue="1" operator="containsText" text="No">
      <formula>NOT(ISERROR(SEARCH("No",J903)))</formula>
    </cfRule>
  </conditionalFormatting>
  <conditionalFormatting sqref="J906">
    <cfRule type="containsText" dxfId="269" priority="274" stopIfTrue="1" operator="containsText" text="N/A">
      <formula>NOT(ISERROR(SEARCH("N/A",J906)))</formula>
    </cfRule>
    <cfRule type="containsText" dxfId="268" priority="275" stopIfTrue="1" operator="containsText" text="Yes">
      <formula>NOT(ISERROR(SEARCH("Yes",J906)))</formula>
    </cfRule>
    <cfRule type="containsText" dxfId="267" priority="276" stopIfTrue="1" operator="containsText" text="No">
      <formula>NOT(ISERROR(SEARCH("No",J906)))</formula>
    </cfRule>
  </conditionalFormatting>
  <conditionalFormatting sqref="J911">
    <cfRule type="containsText" dxfId="266" priority="271" stopIfTrue="1" operator="containsText" text="N/A">
      <formula>NOT(ISERROR(SEARCH("N/A",J911)))</formula>
    </cfRule>
    <cfRule type="containsText" dxfId="265" priority="272" stopIfTrue="1" operator="containsText" text="Yes">
      <formula>NOT(ISERROR(SEARCH("Yes",J911)))</formula>
    </cfRule>
    <cfRule type="containsText" dxfId="264" priority="273" stopIfTrue="1" operator="containsText" text="No">
      <formula>NOT(ISERROR(SEARCH("No",J911)))</formula>
    </cfRule>
  </conditionalFormatting>
  <conditionalFormatting sqref="J912">
    <cfRule type="containsText" dxfId="263" priority="268" stopIfTrue="1" operator="containsText" text="N/A">
      <formula>NOT(ISERROR(SEARCH("N/A",J912)))</formula>
    </cfRule>
    <cfRule type="containsText" dxfId="262" priority="269" stopIfTrue="1" operator="containsText" text="Yes">
      <formula>NOT(ISERROR(SEARCH("Yes",J912)))</formula>
    </cfRule>
    <cfRule type="containsText" dxfId="261" priority="270" stopIfTrue="1" operator="containsText" text="No">
      <formula>NOT(ISERROR(SEARCH("No",J912)))</formula>
    </cfRule>
  </conditionalFormatting>
  <conditionalFormatting sqref="J915">
    <cfRule type="containsText" dxfId="260" priority="265" stopIfTrue="1" operator="containsText" text="N/A">
      <formula>NOT(ISERROR(SEARCH("N/A",J915)))</formula>
    </cfRule>
    <cfRule type="containsText" dxfId="259" priority="266" stopIfTrue="1" operator="containsText" text="Yes">
      <formula>NOT(ISERROR(SEARCH("Yes",J915)))</formula>
    </cfRule>
    <cfRule type="containsText" dxfId="258" priority="267" stopIfTrue="1" operator="containsText" text="No">
      <formula>NOT(ISERROR(SEARCH("No",J915)))</formula>
    </cfRule>
  </conditionalFormatting>
  <conditionalFormatting sqref="J916">
    <cfRule type="containsText" dxfId="257" priority="262" stopIfTrue="1" operator="containsText" text="N/A">
      <formula>NOT(ISERROR(SEARCH("N/A",J916)))</formula>
    </cfRule>
    <cfRule type="containsText" dxfId="256" priority="263" stopIfTrue="1" operator="containsText" text="Yes">
      <formula>NOT(ISERROR(SEARCH("Yes",J916)))</formula>
    </cfRule>
    <cfRule type="containsText" dxfId="255" priority="264" stopIfTrue="1" operator="containsText" text="No">
      <formula>NOT(ISERROR(SEARCH("No",J916)))</formula>
    </cfRule>
  </conditionalFormatting>
  <conditionalFormatting sqref="J918">
    <cfRule type="containsText" dxfId="254" priority="259" stopIfTrue="1" operator="containsText" text="N/A">
      <formula>NOT(ISERROR(SEARCH("N/A",J918)))</formula>
    </cfRule>
    <cfRule type="containsText" dxfId="253" priority="260" stopIfTrue="1" operator="containsText" text="Yes">
      <formula>NOT(ISERROR(SEARCH("Yes",J918)))</formula>
    </cfRule>
    <cfRule type="containsText" dxfId="252" priority="261" stopIfTrue="1" operator="containsText" text="No">
      <formula>NOT(ISERROR(SEARCH("No",J918)))</formula>
    </cfRule>
  </conditionalFormatting>
  <conditionalFormatting sqref="J917">
    <cfRule type="containsText" dxfId="251" priority="256" stopIfTrue="1" operator="containsText" text="N/A">
      <formula>NOT(ISERROR(SEARCH("N/A",J917)))</formula>
    </cfRule>
    <cfRule type="containsText" dxfId="250" priority="257" stopIfTrue="1" operator="containsText" text="Yes">
      <formula>NOT(ISERROR(SEARCH("Yes",J917)))</formula>
    </cfRule>
    <cfRule type="containsText" dxfId="249" priority="258" stopIfTrue="1" operator="containsText" text="No">
      <formula>NOT(ISERROR(SEARCH("No",J917)))</formula>
    </cfRule>
  </conditionalFormatting>
  <conditionalFormatting sqref="J919">
    <cfRule type="containsText" dxfId="248" priority="253" stopIfTrue="1" operator="containsText" text="N/A">
      <formula>NOT(ISERROR(SEARCH("N/A",J919)))</formula>
    </cfRule>
    <cfRule type="containsText" dxfId="247" priority="254" stopIfTrue="1" operator="containsText" text="Yes">
      <formula>NOT(ISERROR(SEARCH("Yes",J919)))</formula>
    </cfRule>
    <cfRule type="containsText" dxfId="246" priority="255" stopIfTrue="1" operator="containsText" text="No">
      <formula>NOT(ISERROR(SEARCH("No",J919)))</formula>
    </cfRule>
  </conditionalFormatting>
  <conditionalFormatting sqref="J920">
    <cfRule type="containsText" dxfId="245" priority="250" stopIfTrue="1" operator="containsText" text="N/A">
      <formula>NOT(ISERROR(SEARCH("N/A",J920)))</formula>
    </cfRule>
    <cfRule type="containsText" dxfId="244" priority="251" stopIfTrue="1" operator="containsText" text="Yes">
      <formula>NOT(ISERROR(SEARCH("Yes",J920)))</formula>
    </cfRule>
    <cfRule type="containsText" dxfId="243" priority="252" stopIfTrue="1" operator="containsText" text="No">
      <formula>NOT(ISERROR(SEARCH("No",J920)))</formula>
    </cfRule>
  </conditionalFormatting>
  <conditionalFormatting sqref="J921">
    <cfRule type="containsText" dxfId="242" priority="247" stopIfTrue="1" operator="containsText" text="N/A">
      <formula>NOT(ISERROR(SEARCH("N/A",J921)))</formula>
    </cfRule>
    <cfRule type="containsText" dxfId="241" priority="248" stopIfTrue="1" operator="containsText" text="Yes">
      <formula>NOT(ISERROR(SEARCH("Yes",J921)))</formula>
    </cfRule>
    <cfRule type="containsText" dxfId="240" priority="249" stopIfTrue="1" operator="containsText" text="No">
      <formula>NOT(ISERROR(SEARCH("No",J921)))</formula>
    </cfRule>
  </conditionalFormatting>
  <conditionalFormatting sqref="J922">
    <cfRule type="containsText" dxfId="239" priority="244" stopIfTrue="1" operator="containsText" text="N/A">
      <formula>NOT(ISERROR(SEARCH("N/A",J922)))</formula>
    </cfRule>
    <cfRule type="containsText" dxfId="238" priority="245" stopIfTrue="1" operator="containsText" text="Yes">
      <formula>NOT(ISERROR(SEARCH("Yes",J922)))</formula>
    </cfRule>
    <cfRule type="containsText" dxfId="237" priority="246" stopIfTrue="1" operator="containsText" text="No">
      <formula>NOT(ISERROR(SEARCH("No",J922)))</formula>
    </cfRule>
  </conditionalFormatting>
  <conditionalFormatting sqref="J923">
    <cfRule type="containsText" dxfId="236" priority="241" stopIfTrue="1" operator="containsText" text="N/A">
      <formula>NOT(ISERROR(SEARCH("N/A",J923)))</formula>
    </cfRule>
    <cfRule type="containsText" dxfId="235" priority="242" stopIfTrue="1" operator="containsText" text="Yes">
      <formula>NOT(ISERROR(SEARCH("Yes",J923)))</formula>
    </cfRule>
    <cfRule type="containsText" dxfId="234" priority="243" stopIfTrue="1" operator="containsText" text="No">
      <formula>NOT(ISERROR(SEARCH("No",J923)))</formula>
    </cfRule>
  </conditionalFormatting>
  <conditionalFormatting sqref="J924">
    <cfRule type="containsText" dxfId="233" priority="238" stopIfTrue="1" operator="containsText" text="N/A">
      <formula>NOT(ISERROR(SEARCH("N/A",J924)))</formula>
    </cfRule>
    <cfRule type="containsText" dxfId="232" priority="239" stopIfTrue="1" operator="containsText" text="Yes">
      <formula>NOT(ISERROR(SEARCH("Yes",J924)))</formula>
    </cfRule>
    <cfRule type="containsText" dxfId="231" priority="240" stopIfTrue="1" operator="containsText" text="No">
      <formula>NOT(ISERROR(SEARCH("No",J924)))</formula>
    </cfRule>
  </conditionalFormatting>
  <conditionalFormatting sqref="J925">
    <cfRule type="containsText" dxfId="230" priority="235" stopIfTrue="1" operator="containsText" text="N/A">
      <formula>NOT(ISERROR(SEARCH("N/A",J925)))</formula>
    </cfRule>
    <cfRule type="containsText" dxfId="229" priority="236" stopIfTrue="1" operator="containsText" text="Yes">
      <formula>NOT(ISERROR(SEARCH("Yes",J925)))</formula>
    </cfRule>
    <cfRule type="containsText" dxfId="228" priority="237" stopIfTrue="1" operator="containsText" text="No">
      <formula>NOT(ISERROR(SEARCH("No",J925)))</formula>
    </cfRule>
  </conditionalFormatting>
  <conditionalFormatting sqref="J926">
    <cfRule type="containsText" dxfId="227" priority="232" stopIfTrue="1" operator="containsText" text="N/A">
      <formula>NOT(ISERROR(SEARCH("N/A",J926)))</formula>
    </cfRule>
    <cfRule type="containsText" dxfId="226" priority="233" stopIfTrue="1" operator="containsText" text="Yes">
      <formula>NOT(ISERROR(SEARCH("Yes",J926)))</formula>
    </cfRule>
    <cfRule type="containsText" dxfId="225" priority="234" stopIfTrue="1" operator="containsText" text="No">
      <formula>NOT(ISERROR(SEARCH("No",J926)))</formula>
    </cfRule>
  </conditionalFormatting>
  <conditionalFormatting sqref="J927">
    <cfRule type="containsText" dxfId="224" priority="229" stopIfTrue="1" operator="containsText" text="N/A">
      <formula>NOT(ISERROR(SEARCH("N/A",J927)))</formula>
    </cfRule>
    <cfRule type="containsText" dxfId="223" priority="230" stopIfTrue="1" operator="containsText" text="Yes">
      <formula>NOT(ISERROR(SEARCH("Yes",J927)))</formula>
    </cfRule>
    <cfRule type="containsText" dxfId="222" priority="231" stopIfTrue="1" operator="containsText" text="No">
      <formula>NOT(ISERROR(SEARCH("No",J927)))</formula>
    </cfRule>
  </conditionalFormatting>
  <conditionalFormatting sqref="J930">
    <cfRule type="containsText" dxfId="221" priority="226" stopIfTrue="1" operator="containsText" text="N/A">
      <formula>NOT(ISERROR(SEARCH("N/A",J930)))</formula>
    </cfRule>
    <cfRule type="containsText" dxfId="220" priority="227" stopIfTrue="1" operator="containsText" text="Yes">
      <formula>NOT(ISERROR(SEARCH("Yes",J930)))</formula>
    </cfRule>
    <cfRule type="containsText" dxfId="219" priority="228" stopIfTrue="1" operator="containsText" text="No">
      <formula>NOT(ISERROR(SEARCH("No",J930)))</formula>
    </cfRule>
  </conditionalFormatting>
  <conditionalFormatting sqref="J931">
    <cfRule type="containsText" dxfId="218" priority="223" stopIfTrue="1" operator="containsText" text="N/A">
      <formula>NOT(ISERROR(SEARCH("N/A",J931)))</formula>
    </cfRule>
    <cfRule type="containsText" dxfId="217" priority="224" stopIfTrue="1" operator="containsText" text="Yes">
      <formula>NOT(ISERROR(SEARCH("Yes",J931)))</formula>
    </cfRule>
    <cfRule type="containsText" dxfId="216" priority="225" stopIfTrue="1" operator="containsText" text="No">
      <formula>NOT(ISERROR(SEARCH("No",J931)))</formula>
    </cfRule>
  </conditionalFormatting>
  <conditionalFormatting sqref="J932">
    <cfRule type="containsText" dxfId="215" priority="220" stopIfTrue="1" operator="containsText" text="N/A">
      <formula>NOT(ISERROR(SEARCH("N/A",J932)))</formula>
    </cfRule>
    <cfRule type="containsText" dxfId="214" priority="221" stopIfTrue="1" operator="containsText" text="Yes">
      <formula>NOT(ISERROR(SEARCH("Yes",J932)))</formula>
    </cfRule>
    <cfRule type="containsText" dxfId="213" priority="222" stopIfTrue="1" operator="containsText" text="No">
      <formula>NOT(ISERROR(SEARCH("No",J932)))</formula>
    </cfRule>
  </conditionalFormatting>
  <conditionalFormatting sqref="J933">
    <cfRule type="containsText" dxfId="212" priority="217" stopIfTrue="1" operator="containsText" text="N/A">
      <formula>NOT(ISERROR(SEARCH("N/A",J933)))</formula>
    </cfRule>
    <cfRule type="containsText" dxfId="211" priority="218" stopIfTrue="1" operator="containsText" text="Yes">
      <formula>NOT(ISERROR(SEARCH("Yes",J933)))</formula>
    </cfRule>
    <cfRule type="containsText" dxfId="210" priority="219" stopIfTrue="1" operator="containsText" text="No">
      <formula>NOT(ISERROR(SEARCH("No",J933)))</formula>
    </cfRule>
  </conditionalFormatting>
  <conditionalFormatting sqref="J934">
    <cfRule type="containsText" dxfId="209" priority="214" stopIfTrue="1" operator="containsText" text="N/A">
      <formula>NOT(ISERROR(SEARCH("N/A",J934)))</formula>
    </cfRule>
    <cfRule type="containsText" dxfId="208" priority="215" stopIfTrue="1" operator="containsText" text="Yes">
      <formula>NOT(ISERROR(SEARCH("Yes",J934)))</formula>
    </cfRule>
    <cfRule type="containsText" dxfId="207" priority="216" stopIfTrue="1" operator="containsText" text="No">
      <formula>NOT(ISERROR(SEARCH("No",J934)))</formula>
    </cfRule>
  </conditionalFormatting>
  <conditionalFormatting sqref="J935">
    <cfRule type="containsText" dxfId="206" priority="211" stopIfTrue="1" operator="containsText" text="N/A">
      <formula>NOT(ISERROR(SEARCH("N/A",J935)))</formula>
    </cfRule>
    <cfRule type="containsText" dxfId="205" priority="212" stopIfTrue="1" operator="containsText" text="Yes">
      <formula>NOT(ISERROR(SEARCH("Yes",J935)))</formula>
    </cfRule>
    <cfRule type="containsText" dxfId="204" priority="213" stopIfTrue="1" operator="containsText" text="No">
      <formula>NOT(ISERROR(SEARCH("No",J935)))</formula>
    </cfRule>
  </conditionalFormatting>
  <conditionalFormatting sqref="J936">
    <cfRule type="containsText" dxfId="203" priority="208" stopIfTrue="1" operator="containsText" text="N/A">
      <formula>NOT(ISERROR(SEARCH("N/A",J936)))</formula>
    </cfRule>
    <cfRule type="containsText" dxfId="202" priority="209" stopIfTrue="1" operator="containsText" text="Yes">
      <formula>NOT(ISERROR(SEARCH("Yes",J936)))</formula>
    </cfRule>
    <cfRule type="containsText" dxfId="201" priority="210" stopIfTrue="1" operator="containsText" text="No">
      <formula>NOT(ISERROR(SEARCH("No",J936)))</formula>
    </cfRule>
  </conditionalFormatting>
  <conditionalFormatting sqref="J937">
    <cfRule type="containsText" dxfId="200" priority="205" stopIfTrue="1" operator="containsText" text="N/A">
      <formula>NOT(ISERROR(SEARCH("N/A",J937)))</formula>
    </cfRule>
    <cfRule type="containsText" dxfId="199" priority="206" stopIfTrue="1" operator="containsText" text="Yes">
      <formula>NOT(ISERROR(SEARCH("Yes",J937)))</formula>
    </cfRule>
    <cfRule type="containsText" dxfId="198" priority="207" stopIfTrue="1" operator="containsText" text="No">
      <formula>NOT(ISERROR(SEARCH("No",J937)))</formula>
    </cfRule>
  </conditionalFormatting>
  <conditionalFormatting sqref="J938">
    <cfRule type="containsText" dxfId="197" priority="202" stopIfTrue="1" operator="containsText" text="N/A">
      <formula>NOT(ISERROR(SEARCH("N/A",J938)))</formula>
    </cfRule>
    <cfRule type="containsText" dxfId="196" priority="203" stopIfTrue="1" operator="containsText" text="Yes">
      <formula>NOT(ISERROR(SEARCH("Yes",J938)))</formula>
    </cfRule>
    <cfRule type="containsText" dxfId="195" priority="204" stopIfTrue="1" operator="containsText" text="No">
      <formula>NOT(ISERROR(SEARCH("No",J938)))</formula>
    </cfRule>
  </conditionalFormatting>
  <conditionalFormatting sqref="J939">
    <cfRule type="containsText" dxfId="194" priority="199" stopIfTrue="1" operator="containsText" text="N/A">
      <formula>NOT(ISERROR(SEARCH("N/A",J939)))</formula>
    </cfRule>
    <cfRule type="containsText" dxfId="193" priority="200" stopIfTrue="1" operator="containsText" text="Yes">
      <formula>NOT(ISERROR(SEARCH("Yes",J939)))</formula>
    </cfRule>
    <cfRule type="containsText" dxfId="192" priority="201" stopIfTrue="1" operator="containsText" text="No">
      <formula>NOT(ISERROR(SEARCH("No",J939)))</formula>
    </cfRule>
  </conditionalFormatting>
  <conditionalFormatting sqref="J945">
    <cfRule type="containsText" dxfId="191" priority="196" stopIfTrue="1" operator="containsText" text="N/A">
      <formula>NOT(ISERROR(SEARCH("N/A",J945)))</formula>
    </cfRule>
    <cfRule type="containsText" dxfId="190" priority="197" stopIfTrue="1" operator="containsText" text="Yes">
      <formula>NOT(ISERROR(SEARCH("Yes",J945)))</formula>
    </cfRule>
    <cfRule type="containsText" dxfId="189" priority="198" stopIfTrue="1" operator="containsText" text="No">
      <formula>NOT(ISERROR(SEARCH("No",J945)))</formula>
    </cfRule>
  </conditionalFormatting>
  <conditionalFormatting sqref="J750">
    <cfRule type="containsText" dxfId="188" priority="193" stopIfTrue="1" operator="containsText" text="N/A">
      <formula>NOT(ISERROR(SEARCH("N/A",J750)))</formula>
    </cfRule>
    <cfRule type="containsText" dxfId="187" priority="194" stopIfTrue="1" operator="containsText" text="Yes">
      <formula>NOT(ISERROR(SEARCH("Yes",J750)))</formula>
    </cfRule>
    <cfRule type="containsText" dxfId="186" priority="195" stopIfTrue="1" operator="containsText" text="No">
      <formula>NOT(ISERROR(SEARCH("No",J750)))</formula>
    </cfRule>
  </conditionalFormatting>
  <conditionalFormatting sqref="J946">
    <cfRule type="containsText" dxfId="185" priority="190" stopIfTrue="1" operator="containsText" text="N/A">
      <formula>NOT(ISERROR(SEARCH("N/A",J946)))</formula>
    </cfRule>
    <cfRule type="containsText" dxfId="184" priority="191" stopIfTrue="1" operator="containsText" text="Yes">
      <formula>NOT(ISERROR(SEARCH("Yes",J946)))</formula>
    </cfRule>
    <cfRule type="containsText" dxfId="183" priority="192" stopIfTrue="1" operator="containsText" text="No">
      <formula>NOT(ISERROR(SEARCH("No",J946)))</formula>
    </cfRule>
  </conditionalFormatting>
  <conditionalFormatting sqref="J947">
    <cfRule type="containsText" dxfId="182" priority="187" stopIfTrue="1" operator="containsText" text="N/A">
      <formula>NOT(ISERROR(SEARCH("N/A",J947)))</formula>
    </cfRule>
    <cfRule type="containsText" dxfId="181" priority="188" stopIfTrue="1" operator="containsText" text="Yes">
      <formula>NOT(ISERROR(SEARCH("Yes",J947)))</formula>
    </cfRule>
    <cfRule type="containsText" dxfId="180" priority="189" stopIfTrue="1" operator="containsText" text="No">
      <formula>NOT(ISERROR(SEARCH("No",J947)))</formula>
    </cfRule>
  </conditionalFormatting>
  <conditionalFormatting sqref="J948">
    <cfRule type="containsText" dxfId="179" priority="184" stopIfTrue="1" operator="containsText" text="N/A">
      <formula>NOT(ISERROR(SEARCH("N/A",J948)))</formula>
    </cfRule>
    <cfRule type="containsText" dxfId="178" priority="185" stopIfTrue="1" operator="containsText" text="Yes">
      <formula>NOT(ISERROR(SEARCH("Yes",J948)))</formula>
    </cfRule>
    <cfRule type="containsText" dxfId="177" priority="186" stopIfTrue="1" operator="containsText" text="No">
      <formula>NOT(ISERROR(SEARCH("No",J948)))</formula>
    </cfRule>
  </conditionalFormatting>
  <conditionalFormatting sqref="J949">
    <cfRule type="containsText" dxfId="176" priority="181" stopIfTrue="1" operator="containsText" text="N/A">
      <formula>NOT(ISERROR(SEARCH("N/A",J949)))</formula>
    </cfRule>
    <cfRule type="containsText" dxfId="175" priority="182" stopIfTrue="1" operator="containsText" text="Yes">
      <formula>NOT(ISERROR(SEARCH("Yes",J949)))</formula>
    </cfRule>
    <cfRule type="containsText" dxfId="174" priority="183" stopIfTrue="1" operator="containsText" text="No">
      <formula>NOT(ISERROR(SEARCH("No",J949)))</formula>
    </cfRule>
  </conditionalFormatting>
  <conditionalFormatting sqref="J950">
    <cfRule type="containsText" dxfId="173" priority="178" stopIfTrue="1" operator="containsText" text="N/A">
      <formula>NOT(ISERROR(SEARCH("N/A",J950)))</formula>
    </cfRule>
    <cfRule type="containsText" dxfId="172" priority="179" stopIfTrue="1" operator="containsText" text="Yes">
      <formula>NOT(ISERROR(SEARCH("Yes",J950)))</formula>
    </cfRule>
    <cfRule type="containsText" dxfId="171" priority="180" stopIfTrue="1" operator="containsText" text="No">
      <formula>NOT(ISERROR(SEARCH("No",J950)))</formula>
    </cfRule>
  </conditionalFormatting>
  <conditionalFormatting sqref="J951">
    <cfRule type="containsText" dxfId="170" priority="175" stopIfTrue="1" operator="containsText" text="N/A">
      <formula>NOT(ISERROR(SEARCH("N/A",J951)))</formula>
    </cfRule>
    <cfRule type="containsText" dxfId="169" priority="176" stopIfTrue="1" operator="containsText" text="Yes">
      <formula>NOT(ISERROR(SEARCH("Yes",J951)))</formula>
    </cfRule>
    <cfRule type="containsText" dxfId="168" priority="177" stopIfTrue="1" operator="containsText" text="No">
      <formula>NOT(ISERROR(SEARCH("No",J951)))</formula>
    </cfRule>
  </conditionalFormatting>
  <conditionalFormatting sqref="J952">
    <cfRule type="containsText" dxfId="167" priority="172" stopIfTrue="1" operator="containsText" text="N/A">
      <formula>NOT(ISERROR(SEARCH("N/A",J952)))</formula>
    </cfRule>
    <cfRule type="containsText" dxfId="166" priority="173" stopIfTrue="1" operator="containsText" text="Yes">
      <formula>NOT(ISERROR(SEARCH("Yes",J952)))</formula>
    </cfRule>
    <cfRule type="containsText" dxfId="165" priority="174" stopIfTrue="1" operator="containsText" text="No">
      <formula>NOT(ISERROR(SEARCH("No",J952)))</formula>
    </cfRule>
  </conditionalFormatting>
  <conditionalFormatting sqref="J953">
    <cfRule type="containsText" dxfId="164" priority="169" stopIfTrue="1" operator="containsText" text="N/A">
      <formula>NOT(ISERROR(SEARCH("N/A",J953)))</formula>
    </cfRule>
    <cfRule type="containsText" dxfId="163" priority="170" stopIfTrue="1" operator="containsText" text="Yes">
      <formula>NOT(ISERROR(SEARCH("Yes",J953)))</formula>
    </cfRule>
    <cfRule type="containsText" dxfId="162" priority="171" stopIfTrue="1" operator="containsText" text="No">
      <formula>NOT(ISERROR(SEARCH("No",J953)))</formula>
    </cfRule>
  </conditionalFormatting>
  <conditionalFormatting sqref="J954">
    <cfRule type="containsText" dxfId="161" priority="166" stopIfTrue="1" operator="containsText" text="N/A">
      <formula>NOT(ISERROR(SEARCH("N/A",J954)))</formula>
    </cfRule>
    <cfRule type="containsText" dxfId="160" priority="167" stopIfTrue="1" operator="containsText" text="Yes">
      <formula>NOT(ISERROR(SEARCH("Yes",J954)))</formula>
    </cfRule>
    <cfRule type="containsText" dxfId="159" priority="168" stopIfTrue="1" operator="containsText" text="No">
      <formula>NOT(ISERROR(SEARCH("No",J954)))</formula>
    </cfRule>
  </conditionalFormatting>
  <conditionalFormatting sqref="J955">
    <cfRule type="containsText" dxfId="158" priority="163" stopIfTrue="1" operator="containsText" text="N/A">
      <formula>NOT(ISERROR(SEARCH("N/A",J955)))</formula>
    </cfRule>
    <cfRule type="containsText" dxfId="157" priority="164" stopIfTrue="1" operator="containsText" text="Yes">
      <formula>NOT(ISERROR(SEARCH("Yes",J955)))</formula>
    </cfRule>
    <cfRule type="containsText" dxfId="156" priority="165" stopIfTrue="1" operator="containsText" text="No">
      <formula>NOT(ISERROR(SEARCH("No",J955)))</formula>
    </cfRule>
  </conditionalFormatting>
  <conditionalFormatting sqref="J956">
    <cfRule type="containsText" dxfId="155" priority="160" stopIfTrue="1" operator="containsText" text="N/A">
      <formula>NOT(ISERROR(SEARCH("N/A",J956)))</formula>
    </cfRule>
    <cfRule type="containsText" dxfId="154" priority="161" stopIfTrue="1" operator="containsText" text="Yes">
      <formula>NOT(ISERROR(SEARCH("Yes",J956)))</formula>
    </cfRule>
    <cfRule type="containsText" dxfId="153" priority="162" stopIfTrue="1" operator="containsText" text="No">
      <formula>NOT(ISERROR(SEARCH("No",J956)))</formula>
    </cfRule>
  </conditionalFormatting>
  <conditionalFormatting sqref="J957">
    <cfRule type="containsText" dxfId="152" priority="154" stopIfTrue="1" operator="containsText" text="N/A">
      <formula>NOT(ISERROR(SEARCH("N/A",J957)))</formula>
    </cfRule>
    <cfRule type="containsText" dxfId="151" priority="155" stopIfTrue="1" operator="containsText" text="Yes">
      <formula>NOT(ISERROR(SEARCH("Yes",J957)))</formula>
    </cfRule>
    <cfRule type="containsText" dxfId="150" priority="156" stopIfTrue="1" operator="containsText" text="No">
      <formula>NOT(ISERROR(SEARCH("No",J957)))</formula>
    </cfRule>
  </conditionalFormatting>
  <conditionalFormatting sqref="J958">
    <cfRule type="containsText" dxfId="149" priority="151" stopIfTrue="1" operator="containsText" text="N/A">
      <formula>NOT(ISERROR(SEARCH("N/A",J958)))</formula>
    </cfRule>
    <cfRule type="containsText" dxfId="148" priority="152" stopIfTrue="1" operator="containsText" text="Yes">
      <formula>NOT(ISERROR(SEARCH("Yes",J958)))</formula>
    </cfRule>
    <cfRule type="containsText" dxfId="147" priority="153" stopIfTrue="1" operator="containsText" text="No">
      <formula>NOT(ISERROR(SEARCH("No",J958)))</formula>
    </cfRule>
  </conditionalFormatting>
  <conditionalFormatting sqref="J959">
    <cfRule type="containsText" dxfId="146" priority="148" stopIfTrue="1" operator="containsText" text="N/A">
      <formula>NOT(ISERROR(SEARCH("N/A",J959)))</formula>
    </cfRule>
    <cfRule type="containsText" dxfId="145" priority="149" stopIfTrue="1" operator="containsText" text="Yes">
      <formula>NOT(ISERROR(SEARCH("Yes",J959)))</formula>
    </cfRule>
    <cfRule type="containsText" dxfId="144" priority="150" stopIfTrue="1" operator="containsText" text="No">
      <formula>NOT(ISERROR(SEARCH("No",J959)))</formula>
    </cfRule>
  </conditionalFormatting>
  <conditionalFormatting sqref="J960">
    <cfRule type="containsText" dxfId="143" priority="145" stopIfTrue="1" operator="containsText" text="N/A">
      <formula>NOT(ISERROR(SEARCH("N/A",J960)))</formula>
    </cfRule>
    <cfRule type="containsText" dxfId="142" priority="146" stopIfTrue="1" operator="containsText" text="Yes">
      <formula>NOT(ISERROR(SEARCH("Yes",J960)))</formula>
    </cfRule>
    <cfRule type="containsText" dxfId="141" priority="147" stopIfTrue="1" operator="containsText" text="No">
      <formula>NOT(ISERROR(SEARCH("No",J960)))</formula>
    </cfRule>
  </conditionalFormatting>
  <conditionalFormatting sqref="J961">
    <cfRule type="containsText" dxfId="140" priority="139" stopIfTrue="1" operator="containsText" text="N/A">
      <formula>NOT(ISERROR(SEARCH("N/A",J961)))</formula>
    </cfRule>
    <cfRule type="containsText" dxfId="139" priority="140" stopIfTrue="1" operator="containsText" text="Yes">
      <formula>NOT(ISERROR(SEARCH("Yes",J961)))</formula>
    </cfRule>
    <cfRule type="containsText" dxfId="138" priority="141" stopIfTrue="1" operator="containsText" text="No">
      <formula>NOT(ISERROR(SEARCH("No",J961)))</formula>
    </cfRule>
  </conditionalFormatting>
  <conditionalFormatting sqref="J963">
    <cfRule type="containsText" dxfId="137" priority="136" stopIfTrue="1" operator="containsText" text="N/A">
      <formula>NOT(ISERROR(SEARCH("N/A",J963)))</formula>
    </cfRule>
    <cfRule type="containsText" dxfId="136" priority="137" stopIfTrue="1" operator="containsText" text="Yes">
      <formula>NOT(ISERROR(SEARCH("Yes",J963)))</formula>
    </cfRule>
    <cfRule type="containsText" dxfId="135" priority="138" stopIfTrue="1" operator="containsText" text="No">
      <formula>NOT(ISERROR(SEARCH("No",J963)))</formula>
    </cfRule>
  </conditionalFormatting>
  <conditionalFormatting sqref="J964">
    <cfRule type="containsText" dxfId="134" priority="133" stopIfTrue="1" operator="containsText" text="N/A">
      <formula>NOT(ISERROR(SEARCH("N/A",J964)))</formula>
    </cfRule>
    <cfRule type="containsText" dxfId="133" priority="134" stopIfTrue="1" operator="containsText" text="Yes">
      <formula>NOT(ISERROR(SEARCH("Yes",J964)))</formula>
    </cfRule>
    <cfRule type="containsText" dxfId="132" priority="135" stopIfTrue="1" operator="containsText" text="No">
      <formula>NOT(ISERROR(SEARCH("No",J964)))</formula>
    </cfRule>
  </conditionalFormatting>
  <conditionalFormatting sqref="J965">
    <cfRule type="containsText" dxfId="131" priority="130" stopIfTrue="1" operator="containsText" text="N/A">
      <formula>NOT(ISERROR(SEARCH("N/A",J965)))</formula>
    </cfRule>
    <cfRule type="containsText" dxfId="130" priority="131" stopIfTrue="1" operator="containsText" text="Yes">
      <formula>NOT(ISERROR(SEARCH("Yes",J965)))</formula>
    </cfRule>
    <cfRule type="containsText" dxfId="129" priority="132" stopIfTrue="1" operator="containsText" text="No">
      <formula>NOT(ISERROR(SEARCH("No",J965)))</formula>
    </cfRule>
  </conditionalFormatting>
  <conditionalFormatting sqref="J966">
    <cfRule type="containsText" dxfId="128" priority="127" stopIfTrue="1" operator="containsText" text="N/A">
      <formula>NOT(ISERROR(SEARCH("N/A",J966)))</formula>
    </cfRule>
    <cfRule type="containsText" dxfId="127" priority="128" stopIfTrue="1" operator="containsText" text="Yes">
      <formula>NOT(ISERROR(SEARCH("Yes",J966)))</formula>
    </cfRule>
    <cfRule type="containsText" dxfId="126" priority="129" stopIfTrue="1" operator="containsText" text="No">
      <formula>NOT(ISERROR(SEARCH("No",J966)))</formula>
    </cfRule>
  </conditionalFormatting>
  <conditionalFormatting sqref="J967">
    <cfRule type="containsText" dxfId="125" priority="124" stopIfTrue="1" operator="containsText" text="N/A">
      <formula>NOT(ISERROR(SEARCH("N/A",J967)))</formula>
    </cfRule>
    <cfRule type="containsText" dxfId="124" priority="125" stopIfTrue="1" operator="containsText" text="Yes">
      <formula>NOT(ISERROR(SEARCH("Yes",J967)))</formula>
    </cfRule>
    <cfRule type="containsText" dxfId="123" priority="126" stopIfTrue="1" operator="containsText" text="No">
      <formula>NOT(ISERROR(SEARCH("No",J967)))</formula>
    </cfRule>
  </conditionalFormatting>
  <conditionalFormatting sqref="J968">
    <cfRule type="containsText" dxfId="122" priority="121" stopIfTrue="1" operator="containsText" text="N/A">
      <formula>NOT(ISERROR(SEARCH("N/A",J968)))</formula>
    </cfRule>
    <cfRule type="containsText" dxfId="121" priority="122" stopIfTrue="1" operator="containsText" text="Yes">
      <formula>NOT(ISERROR(SEARCH("Yes",J968)))</formula>
    </cfRule>
    <cfRule type="containsText" dxfId="120" priority="123" stopIfTrue="1" operator="containsText" text="No">
      <formula>NOT(ISERROR(SEARCH("No",J968)))</formula>
    </cfRule>
  </conditionalFormatting>
  <conditionalFormatting sqref="J890">
    <cfRule type="containsText" dxfId="119" priority="118" stopIfTrue="1" operator="containsText" text="N/A">
      <formula>NOT(ISERROR(SEARCH("N/A",J890)))</formula>
    </cfRule>
    <cfRule type="containsText" dxfId="118" priority="119" stopIfTrue="1" operator="containsText" text="Yes">
      <formula>NOT(ISERROR(SEARCH("Yes",J890)))</formula>
    </cfRule>
    <cfRule type="containsText" dxfId="117" priority="120" stopIfTrue="1" operator="containsText" text="No">
      <formula>NOT(ISERROR(SEARCH("No",J890)))</formula>
    </cfRule>
  </conditionalFormatting>
  <conditionalFormatting sqref="J891">
    <cfRule type="containsText" dxfId="116" priority="115" stopIfTrue="1" operator="containsText" text="N/A">
      <formula>NOT(ISERROR(SEARCH("N/A",J891)))</formula>
    </cfRule>
    <cfRule type="containsText" dxfId="115" priority="116" stopIfTrue="1" operator="containsText" text="Yes">
      <formula>NOT(ISERROR(SEARCH("Yes",J891)))</formula>
    </cfRule>
    <cfRule type="containsText" dxfId="114" priority="117" stopIfTrue="1" operator="containsText" text="No">
      <formula>NOT(ISERROR(SEARCH("No",J891)))</formula>
    </cfRule>
  </conditionalFormatting>
  <conditionalFormatting sqref="J969">
    <cfRule type="containsText" dxfId="113" priority="112" stopIfTrue="1" operator="containsText" text="N/A">
      <formula>NOT(ISERROR(SEARCH("N/A",J969)))</formula>
    </cfRule>
    <cfRule type="containsText" dxfId="112" priority="113" stopIfTrue="1" operator="containsText" text="Yes">
      <formula>NOT(ISERROR(SEARCH("Yes",J969)))</formula>
    </cfRule>
    <cfRule type="containsText" dxfId="111" priority="114" stopIfTrue="1" operator="containsText" text="No">
      <formula>NOT(ISERROR(SEARCH("No",J969)))</formula>
    </cfRule>
  </conditionalFormatting>
  <conditionalFormatting sqref="J970">
    <cfRule type="containsText" dxfId="110" priority="109" stopIfTrue="1" operator="containsText" text="N/A">
      <formula>NOT(ISERROR(SEARCH("N/A",J970)))</formula>
    </cfRule>
    <cfRule type="containsText" dxfId="109" priority="110" stopIfTrue="1" operator="containsText" text="Yes">
      <formula>NOT(ISERROR(SEARCH("Yes",J970)))</formula>
    </cfRule>
    <cfRule type="containsText" dxfId="108" priority="111" stopIfTrue="1" operator="containsText" text="No">
      <formula>NOT(ISERROR(SEARCH("No",J970)))</formula>
    </cfRule>
  </conditionalFormatting>
  <conditionalFormatting sqref="J971">
    <cfRule type="containsText" dxfId="107" priority="106" stopIfTrue="1" operator="containsText" text="N/A">
      <formula>NOT(ISERROR(SEARCH("N/A",J971)))</formula>
    </cfRule>
    <cfRule type="containsText" dxfId="106" priority="107" stopIfTrue="1" operator="containsText" text="Yes">
      <formula>NOT(ISERROR(SEARCH("Yes",J971)))</formula>
    </cfRule>
    <cfRule type="containsText" dxfId="105" priority="108" stopIfTrue="1" operator="containsText" text="No">
      <formula>NOT(ISERROR(SEARCH("No",J971)))</formula>
    </cfRule>
  </conditionalFormatting>
  <conditionalFormatting sqref="J972">
    <cfRule type="containsText" dxfId="104" priority="103" stopIfTrue="1" operator="containsText" text="N/A">
      <formula>NOT(ISERROR(SEARCH("N/A",J972)))</formula>
    </cfRule>
    <cfRule type="containsText" dxfId="103" priority="104" stopIfTrue="1" operator="containsText" text="Yes">
      <formula>NOT(ISERROR(SEARCH("Yes",J972)))</formula>
    </cfRule>
    <cfRule type="containsText" dxfId="102" priority="105" stopIfTrue="1" operator="containsText" text="No">
      <formula>NOT(ISERROR(SEARCH("No",J972)))</formula>
    </cfRule>
  </conditionalFormatting>
  <conditionalFormatting sqref="J973">
    <cfRule type="containsText" dxfId="101" priority="100" stopIfTrue="1" operator="containsText" text="N/A">
      <formula>NOT(ISERROR(SEARCH("N/A",J973)))</formula>
    </cfRule>
    <cfRule type="containsText" dxfId="100" priority="101" stopIfTrue="1" operator="containsText" text="Yes">
      <formula>NOT(ISERROR(SEARCH("Yes",J973)))</formula>
    </cfRule>
    <cfRule type="containsText" dxfId="99" priority="102" stopIfTrue="1" operator="containsText" text="No">
      <formula>NOT(ISERROR(SEARCH("No",J973)))</formula>
    </cfRule>
  </conditionalFormatting>
  <conditionalFormatting sqref="J974">
    <cfRule type="containsText" dxfId="98" priority="97" stopIfTrue="1" operator="containsText" text="N/A">
      <formula>NOT(ISERROR(SEARCH("N/A",J974)))</formula>
    </cfRule>
    <cfRule type="containsText" dxfId="97" priority="98" stopIfTrue="1" operator="containsText" text="Yes">
      <formula>NOT(ISERROR(SEARCH("Yes",J974)))</formula>
    </cfRule>
    <cfRule type="containsText" dxfId="96" priority="99" stopIfTrue="1" operator="containsText" text="No">
      <formula>NOT(ISERROR(SEARCH("No",J974)))</formula>
    </cfRule>
  </conditionalFormatting>
  <conditionalFormatting sqref="J975:J976">
    <cfRule type="containsText" dxfId="95" priority="94" stopIfTrue="1" operator="containsText" text="N/A">
      <formula>NOT(ISERROR(SEARCH("N/A",J975)))</formula>
    </cfRule>
    <cfRule type="containsText" dxfId="94" priority="95" stopIfTrue="1" operator="containsText" text="Yes">
      <formula>NOT(ISERROR(SEARCH("Yes",J975)))</formula>
    </cfRule>
    <cfRule type="containsText" dxfId="93" priority="96" stopIfTrue="1" operator="containsText" text="No">
      <formula>NOT(ISERROR(SEARCH("No",J975)))</formula>
    </cfRule>
  </conditionalFormatting>
  <conditionalFormatting sqref="J977">
    <cfRule type="containsText" dxfId="92" priority="91" stopIfTrue="1" operator="containsText" text="N/A">
      <formula>NOT(ISERROR(SEARCH("N/A",J977)))</formula>
    </cfRule>
    <cfRule type="containsText" dxfId="91" priority="92" stopIfTrue="1" operator="containsText" text="Yes">
      <formula>NOT(ISERROR(SEARCH("Yes",J977)))</formula>
    </cfRule>
    <cfRule type="containsText" dxfId="90" priority="93" stopIfTrue="1" operator="containsText" text="No">
      <formula>NOT(ISERROR(SEARCH("No",J977)))</formula>
    </cfRule>
  </conditionalFormatting>
  <conditionalFormatting sqref="J978">
    <cfRule type="containsText" dxfId="89" priority="88" stopIfTrue="1" operator="containsText" text="N/A">
      <formula>NOT(ISERROR(SEARCH("N/A",J978)))</formula>
    </cfRule>
    <cfRule type="containsText" dxfId="88" priority="89" stopIfTrue="1" operator="containsText" text="Yes">
      <formula>NOT(ISERROR(SEARCH("Yes",J978)))</formula>
    </cfRule>
    <cfRule type="containsText" dxfId="87" priority="90" stopIfTrue="1" operator="containsText" text="No">
      <formula>NOT(ISERROR(SEARCH("No",J978)))</formula>
    </cfRule>
  </conditionalFormatting>
  <conditionalFormatting sqref="J979">
    <cfRule type="containsText" dxfId="86" priority="85" stopIfTrue="1" operator="containsText" text="N/A">
      <formula>NOT(ISERROR(SEARCH("N/A",J979)))</formula>
    </cfRule>
    <cfRule type="containsText" dxfId="85" priority="86" stopIfTrue="1" operator="containsText" text="Yes">
      <formula>NOT(ISERROR(SEARCH("Yes",J979)))</formula>
    </cfRule>
    <cfRule type="containsText" dxfId="84" priority="87" stopIfTrue="1" operator="containsText" text="No">
      <formula>NOT(ISERROR(SEARCH("No",J979)))</formula>
    </cfRule>
  </conditionalFormatting>
  <conditionalFormatting sqref="J980">
    <cfRule type="containsText" dxfId="83" priority="82" stopIfTrue="1" operator="containsText" text="N/A">
      <formula>NOT(ISERROR(SEARCH("N/A",J980)))</formula>
    </cfRule>
    <cfRule type="containsText" dxfId="82" priority="83" stopIfTrue="1" operator="containsText" text="Yes">
      <formula>NOT(ISERROR(SEARCH("Yes",J980)))</formula>
    </cfRule>
    <cfRule type="containsText" dxfId="81" priority="84" stopIfTrue="1" operator="containsText" text="No">
      <formula>NOT(ISERROR(SEARCH("No",J980)))</formula>
    </cfRule>
  </conditionalFormatting>
  <conditionalFormatting sqref="J981">
    <cfRule type="containsText" dxfId="80" priority="79" stopIfTrue="1" operator="containsText" text="N/A">
      <formula>NOT(ISERROR(SEARCH("N/A",J981)))</formula>
    </cfRule>
    <cfRule type="containsText" dxfId="79" priority="80" stopIfTrue="1" operator="containsText" text="Yes">
      <formula>NOT(ISERROR(SEARCH("Yes",J981)))</formula>
    </cfRule>
    <cfRule type="containsText" dxfId="78" priority="81" stopIfTrue="1" operator="containsText" text="No">
      <formula>NOT(ISERROR(SEARCH("No",J981)))</formula>
    </cfRule>
  </conditionalFormatting>
  <conditionalFormatting sqref="J982">
    <cfRule type="containsText" dxfId="77" priority="76" stopIfTrue="1" operator="containsText" text="N/A">
      <formula>NOT(ISERROR(SEARCH("N/A",J982)))</formula>
    </cfRule>
    <cfRule type="containsText" dxfId="76" priority="77" stopIfTrue="1" operator="containsText" text="Yes">
      <formula>NOT(ISERROR(SEARCH("Yes",J982)))</formula>
    </cfRule>
    <cfRule type="containsText" dxfId="75" priority="78" stopIfTrue="1" operator="containsText" text="No">
      <formula>NOT(ISERROR(SEARCH("No",J982)))</formula>
    </cfRule>
  </conditionalFormatting>
  <conditionalFormatting sqref="J983">
    <cfRule type="containsText" dxfId="74" priority="73" stopIfTrue="1" operator="containsText" text="N/A">
      <formula>NOT(ISERROR(SEARCH("N/A",J983)))</formula>
    </cfRule>
    <cfRule type="containsText" dxfId="73" priority="74" stopIfTrue="1" operator="containsText" text="Yes">
      <formula>NOT(ISERROR(SEARCH("Yes",J983)))</formula>
    </cfRule>
    <cfRule type="containsText" dxfId="72" priority="75" stopIfTrue="1" operator="containsText" text="No">
      <formula>NOT(ISERROR(SEARCH("No",J983)))</formula>
    </cfRule>
  </conditionalFormatting>
  <conditionalFormatting sqref="J984">
    <cfRule type="containsText" dxfId="71" priority="70" stopIfTrue="1" operator="containsText" text="N/A">
      <formula>NOT(ISERROR(SEARCH("N/A",J984)))</formula>
    </cfRule>
    <cfRule type="containsText" dxfId="70" priority="71" stopIfTrue="1" operator="containsText" text="Yes">
      <formula>NOT(ISERROR(SEARCH("Yes",J984)))</formula>
    </cfRule>
    <cfRule type="containsText" dxfId="69" priority="72" stopIfTrue="1" operator="containsText" text="No">
      <formula>NOT(ISERROR(SEARCH("No",J984)))</formula>
    </cfRule>
  </conditionalFormatting>
  <conditionalFormatting sqref="J985">
    <cfRule type="containsText" dxfId="68" priority="67" stopIfTrue="1" operator="containsText" text="N/A">
      <formula>NOT(ISERROR(SEARCH("N/A",J985)))</formula>
    </cfRule>
    <cfRule type="containsText" dxfId="67" priority="68" stopIfTrue="1" operator="containsText" text="Yes">
      <formula>NOT(ISERROR(SEARCH("Yes",J985)))</formula>
    </cfRule>
    <cfRule type="containsText" dxfId="66" priority="69" stopIfTrue="1" operator="containsText" text="No">
      <formula>NOT(ISERROR(SEARCH("No",J985)))</formula>
    </cfRule>
  </conditionalFormatting>
  <conditionalFormatting sqref="J986">
    <cfRule type="containsText" dxfId="65" priority="64" stopIfTrue="1" operator="containsText" text="N/A">
      <formula>NOT(ISERROR(SEARCH("N/A",J986)))</formula>
    </cfRule>
    <cfRule type="containsText" dxfId="64" priority="65" stopIfTrue="1" operator="containsText" text="Yes">
      <formula>NOT(ISERROR(SEARCH("Yes",J986)))</formula>
    </cfRule>
    <cfRule type="containsText" dxfId="63" priority="66" stopIfTrue="1" operator="containsText" text="No">
      <formula>NOT(ISERROR(SEARCH("No",J986)))</formula>
    </cfRule>
  </conditionalFormatting>
  <conditionalFormatting sqref="J987">
    <cfRule type="containsText" dxfId="62" priority="61" stopIfTrue="1" operator="containsText" text="N/A">
      <formula>NOT(ISERROR(SEARCH("N/A",J987)))</formula>
    </cfRule>
    <cfRule type="containsText" dxfId="61" priority="62" stopIfTrue="1" operator="containsText" text="Yes">
      <formula>NOT(ISERROR(SEARCH("Yes",J987)))</formula>
    </cfRule>
    <cfRule type="containsText" dxfId="60" priority="63" stopIfTrue="1" operator="containsText" text="No">
      <formula>NOT(ISERROR(SEARCH("No",J987)))</formula>
    </cfRule>
  </conditionalFormatting>
  <conditionalFormatting sqref="J988">
    <cfRule type="containsText" dxfId="59" priority="58" stopIfTrue="1" operator="containsText" text="N/A">
      <formula>NOT(ISERROR(SEARCH("N/A",J988)))</formula>
    </cfRule>
    <cfRule type="containsText" dxfId="58" priority="59" stopIfTrue="1" operator="containsText" text="Yes">
      <formula>NOT(ISERROR(SEARCH("Yes",J988)))</formula>
    </cfRule>
    <cfRule type="containsText" dxfId="57" priority="60" stopIfTrue="1" operator="containsText" text="No">
      <formula>NOT(ISERROR(SEARCH("No",J988)))</formula>
    </cfRule>
  </conditionalFormatting>
  <conditionalFormatting sqref="J989">
    <cfRule type="containsText" dxfId="56" priority="55" stopIfTrue="1" operator="containsText" text="N/A">
      <formula>NOT(ISERROR(SEARCH("N/A",J989)))</formula>
    </cfRule>
    <cfRule type="containsText" dxfId="55" priority="56" stopIfTrue="1" operator="containsText" text="Yes">
      <formula>NOT(ISERROR(SEARCH("Yes",J989)))</formula>
    </cfRule>
    <cfRule type="containsText" dxfId="54" priority="57" stopIfTrue="1" operator="containsText" text="No">
      <formula>NOT(ISERROR(SEARCH("No",J989)))</formula>
    </cfRule>
  </conditionalFormatting>
  <conditionalFormatting sqref="J994">
    <cfRule type="containsText" dxfId="53" priority="52" stopIfTrue="1" operator="containsText" text="N/A">
      <formula>NOT(ISERROR(SEARCH("N/A",J994)))</formula>
    </cfRule>
    <cfRule type="containsText" dxfId="52" priority="53" stopIfTrue="1" operator="containsText" text="Yes">
      <formula>NOT(ISERROR(SEARCH("Yes",J994)))</formula>
    </cfRule>
    <cfRule type="containsText" dxfId="51" priority="54" stopIfTrue="1" operator="containsText" text="No">
      <formula>NOT(ISERROR(SEARCH("No",J994)))</formula>
    </cfRule>
  </conditionalFormatting>
  <conditionalFormatting sqref="J995">
    <cfRule type="containsText" dxfId="50" priority="49" stopIfTrue="1" operator="containsText" text="N/A">
      <formula>NOT(ISERROR(SEARCH("N/A",J995)))</formula>
    </cfRule>
    <cfRule type="containsText" dxfId="49" priority="50" stopIfTrue="1" operator="containsText" text="Yes">
      <formula>NOT(ISERROR(SEARCH("Yes",J995)))</formula>
    </cfRule>
    <cfRule type="containsText" dxfId="48" priority="51" stopIfTrue="1" operator="containsText" text="No">
      <formula>NOT(ISERROR(SEARCH("No",J995)))</formula>
    </cfRule>
  </conditionalFormatting>
  <conditionalFormatting sqref="J996">
    <cfRule type="containsText" dxfId="47" priority="46" stopIfTrue="1" operator="containsText" text="N/A">
      <formula>NOT(ISERROR(SEARCH("N/A",J996)))</formula>
    </cfRule>
    <cfRule type="containsText" dxfId="46" priority="47" stopIfTrue="1" operator="containsText" text="Yes">
      <formula>NOT(ISERROR(SEARCH("Yes",J996)))</formula>
    </cfRule>
    <cfRule type="containsText" dxfId="45" priority="48" stopIfTrue="1" operator="containsText" text="No">
      <formula>NOT(ISERROR(SEARCH("No",J996)))</formula>
    </cfRule>
  </conditionalFormatting>
  <conditionalFormatting sqref="J997">
    <cfRule type="containsText" dxfId="44" priority="43" stopIfTrue="1" operator="containsText" text="N/A">
      <formula>NOT(ISERROR(SEARCH("N/A",J997)))</formula>
    </cfRule>
    <cfRule type="containsText" dxfId="43" priority="44" stopIfTrue="1" operator="containsText" text="Yes">
      <formula>NOT(ISERROR(SEARCH("Yes",J997)))</formula>
    </cfRule>
    <cfRule type="containsText" dxfId="42" priority="45" stopIfTrue="1" operator="containsText" text="No">
      <formula>NOT(ISERROR(SEARCH("No",J997)))</formula>
    </cfRule>
  </conditionalFormatting>
  <conditionalFormatting sqref="J998">
    <cfRule type="containsText" dxfId="41" priority="40" stopIfTrue="1" operator="containsText" text="N/A">
      <formula>NOT(ISERROR(SEARCH("N/A",J998)))</formula>
    </cfRule>
    <cfRule type="containsText" dxfId="40" priority="41" stopIfTrue="1" operator="containsText" text="Yes">
      <formula>NOT(ISERROR(SEARCH("Yes",J998)))</formula>
    </cfRule>
    <cfRule type="containsText" dxfId="39" priority="42" stopIfTrue="1" operator="containsText" text="No">
      <formula>NOT(ISERROR(SEARCH("No",J998)))</formula>
    </cfRule>
  </conditionalFormatting>
  <conditionalFormatting sqref="J999">
    <cfRule type="containsText" dxfId="38" priority="37" stopIfTrue="1" operator="containsText" text="N/A">
      <formula>NOT(ISERROR(SEARCH("N/A",J999)))</formula>
    </cfRule>
    <cfRule type="containsText" dxfId="37" priority="38" stopIfTrue="1" operator="containsText" text="Yes">
      <formula>NOT(ISERROR(SEARCH("Yes",J999)))</formula>
    </cfRule>
    <cfRule type="containsText" dxfId="36" priority="39" stopIfTrue="1" operator="containsText" text="No">
      <formula>NOT(ISERROR(SEARCH("No",J999)))</formula>
    </cfRule>
  </conditionalFormatting>
  <conditionalFormatting sqref="J1000">
    <cfRule type="containsText" dxfId="35" priority="34" stopIfTrue="1" operator="containsText" text="N/A">
      <formula>NOT(ISERROR(SEARCH("N/A",J1000)))</formula>
    </cfRule>
    <cfRule type="containsText" dxfId="34" priority="35" stopIfTrue="1" operator="containsText" text="Yes">
      <formula>NOT(ISERROR(SEARCH("Yes",J1000)))</formula>
    </cfRule>
    <cfRule type="containsText" dxfId="33" priority="36" stopIfTrue="1" operator="containsText" text="No">
      <formula>NOT(ISERROR(SEARCH("No",J1000)))</formula>
    </cfRule>
  </conditionalFormatting>
  <conditionalFormatting sqref="J1001">
    <cfRule type="containsText" dxfId="32" priority="31" stopIfTrue="1" operator="containsText" text="N/A">
      <formula>NOT(ISERROR(SEARCH("N/A",J1001)))</formula>
    </cfRule>
    <cfRule type="containsText" dxfId="31" priority="32" stopIfTrue="1" operator="containsText" text="Yes">
      <formula>NOT(ISERROR(SEARCH("Yes",J1001)))</formula>
    </cfRule>
    <cfRule type="containsText" dxfId="30" priority="33" stopIfTrue="1" operator="containsText" text="No">
      <formula>NOT(ISERROR(SEARCH("No",J1001)))</formula>
    </cfRule>
  </conditionalFormatting>
  <conditionalFormatting sqref="J1002">
    <cfRule type="containsText" dxfId="29" priority="28" stopIfTrue="1" operator="containsText" text="N/A">
      <formula>NOT(ISERROR(SEARCH("N/A",J1002)))</formula>
    </cfRule>
    <cfRule type="containsText" dxfId="28" priority="29" stopIfTrue="1" operator="containsText" text="Yes">
      <formula>NOT(ISERROR(SEARCH("Yes",J1002)))</formula>
    </cfRule>
    <cfRule type="containsText" dxfId="27" priority="30" stopIfTrue="1" operator="containsText" text="No">
      <formula>NOT(ISERROR(SEARCH("No",J1002)))</formula>
    </cfRule>
  </conditionalFormatting>
  <conditionalFormatting sqref="J1003">
    <cfRule type="containsText" dxfId="26" priority="25" stopIfTrue="1" operator="containsText" text="N/A">
      <formula>NOT(ISERROR(SEARCH("N/A",J1003)))</formula>
    </cfRule>
    <cfRule type="containsText" dxfId="25" priority="26" stopIfTrue="1" operator="containsText" text="Yes">
      <formula>NOT(ISERROR(SEARCH("Yes",J1003)))</formula>
    </cfRule>
    <cfRule type="containsText" dxfId="24" priority="27" stopIfTrue="1" operator="containsText" text="No">
      <formula>NOT(ISERROR(SEARCH("No",J1003)))</formula>
    </cfRule>
  </conditionalFormatting>
  <conditionalFormatting sqref="J1004">
    <cfRule type="containsText" dxfId="23" priority="22" stopIfTrue="1" operator="containsText" text="N/A">
      <formula>NOT(ISERROR(SEARCH("N/A",J1004)))</formula>
    </cfRule>
    <cfRule type="containsText" dxfId="22" priority="23" stopIfTrue="1" operator="containsText" text="Yes">
      <formula>NOT(ISERROR(SEARCH("Yes",J1004)))</formula>
    </cfRule>
    <cfRule type="containsText" dxfId="21" priority="24" stopIfTrue="1" operator="containsText" text="No">
      <formula>NOT(ISERROR(SEARCH("No",J1004)))</formula>
    </cfRule>
  </conditionalFormatting>
  <conditionalFormatting sqref="J1005">
    <cfRule type="containsText" dxfId="20" priority="19" stopIfTrue="1" operator="containsText" text="N/A">
      <formula>NOT(ISERROR(SEARCH("N/A",J1005)))</formula>
    </cfRule>
    <cfRule type="containsText" dxfId="19" priority="20" stopIfTrue="1" operator="containsText" text="Yes">
      <formula>NOT(ISERROR(SEARCH("Yes",J1005)))</formula>
    </cfRule>
    <cfRule type="containsText" dxfId="18" priority="21" stopIfTrue="1" operator="containsText" text="No">
      <formula>NOT(ISERROR(SEARCH("No",J1005)))</formula>
    </cfRule>
  </conditionalFormatting>
  <conditionalFormatting sqref="J1006">
    <cfRule type="containsText" dxfId="17" priority="16" stopIfTrue="1" operator="containsText" text="N/A">
      <formula>NOT(ISERROR(SEARCH("N/A",J1006)))</formula>
    </cfRule>
    <cfRule type="containsText" dxfId="16" priority="17" stopIfTrue="1" operator="containsText" text="Yes">
      <formula>NOT(ISERROR(SEARCH("Yes",J1006)))</formula>
    </cfRule>
    <cfRule type="containsText" dxfId="15" priority="18" stopIfTrue="1" operator="containsText" text="No">
      <formula>NOT(ISERROR(SEARCH("No",J1006)))</formula>
    </cfRule>
  </conditionalFormatting>
  <conditionalFormatting sqref="J1007">
    <cfRule type="containsText" dxfId="14" priority="13" stopIfTrue="1" operator="containsText" text="N/A">
      <formula>NOT(ISERROR(SEARCH("N/A",J1007)))</formula>
    </cfRule>
    <cfRule type="containsText" dxfId="13" priority="14" stopIfTrue="1" operator="containsText" text="Yes">
      <formula>NOT(ISERROR(SEARCH("Yes",J1007)))</formula>
    </cfRule>
    <cfRule type="containsText" dxfId="12" priority="15" stopIfTrue="1" operator="containsText" text="No">
      <formula>NOT(ISERROR(SEARCH("No",J1007)))</formula>
    </cfRule>
  </conditionalFormatting>
  <conditionalFormatting sqref="J1011">
    <cfRule type="containsText" dxfId="11" priority="10" stopIfTrue="1" operator="containsText" text="N/A">
      <formula>NOT(ISERROR(SEARCH("N/A",J1011)))</formula>
    </cfRule>
    <cfRule type="containsText" dxfId="10" priority="11" stopIfTrue="1" operator="containsText" text="Yes">
      <formula>NOT(ISERROR(SEARCH("Yes",J1011)))</formula>
    </cfRule>
    <cfRule type="containsText" dxfId="9" priority="12" stopIfTrue="1" operator="containsText" text="No">
      <formula>NOT(ISERROR(SEARCH("No",J1011)))</formula>
    </cfRule>
  </conditionalFormatting>
  <conditionalFormatting sqref="J1012">
    <cfRule type="containsText" dxfId="8" priority="7" stopIfTrue="1" operator="containsText" text="N/A">
      <formula>NOT(ISERROR(SEARCH("N/A",J1012)))</formula>
    </cfRule>
    <cfRule type="containsText" dxfId="7" priority="8" stopIfTrue="1" operator="containsText" text="Yes">
      <formula>NOT(ISERROR(SEARCH("Yes",J1012)))</formula>
    </cfRule>
    <cfRule type="containsText" dxfId="6" priority="9" stopIfTrue="1" operator="containsText" text="No">
      <formula>NOT(ISERROR(SEARCH("No",J1012)))</formula>
    </cfRule>
  </conditionalFormatting>
  <conditionalFormatting sqref="J1013">
    <cfRule type="containsText" dxfId="5" priority="4" stopIfTrue="1" operator="containsText" text="N/A">
      <formula>NOT(ISERROR(SEARCH("N/A",J1013)))</formula>
    </cfRule>
    <cfRule type="containsText" dxfId="4" priority="5" stopIfTrue="1" operator="containsText" text="Yes">
      <formula>NOT(ISERROR(SEARCH("Yes",J1013)))</formula>
    </cfRule>
    <cfRule type="containsText" dxfId="3" priority="6" stopIfTrue="1" operator="containsText" text="No">
      <formula>NOT(ISERROR(SEARCH("No",J1013)))</formula>
    </cfRule>
  </conditionalFormatting>
  <conditionalFormatting sqref="J1014">
    <cfRule type="containsText" dxfId="2" priority="1" stopIfTrue="1" operator="containsText" text="N/A">
      <formula>NOT(ISERROR(SEARCH("N/A",J1014)))</formula>
    </cfRule>
    <cfRule type="containsText" dxfId="1" priority="2" stopIfTrue="1" operator="containsText" text="Yes">
      <formula>NOT(ISERROR(SEARCH("Yes",J1014)))</formula>
    </cfRule>
    <cfRule type="containsText" dxfId="0" priority="3" stopIfTrue="1" operator="containsText" text="No">
      <formula>NOT(ISERROR(SEARCH("No",J1014)))</formula>
    </cfRule>
  </conditionalFormatting>
  <dataValidations count="6">
    <dataValidation type="list" allowBlank="1" showInputMessage="1" showErrorMessage="1" sqref="J1 J3:J65536" xr:uid="{00000000-0002-0000-0100-000000000000}">
      <formula1>$K$2:$K$4</formula1>
    </dataValidation>
    <dataValidation type="list" allowBlank="1" showErrorMessage="1" sqref="J2" xr:uid="{00000000-0002-0000-0100-000001000000}">
      <formula1>$K$2:$K$4</formula1>
    </dataValidation>
    <dataValidation type="list" allowBlank="1" showInputMessage="1" showErrorMessage="1" sqref="C1:C292 C294:C65536" xr:uid="{00000000-0002-0000-0100-000002000000}">
      <formula1>$D$2:$D$13</formula1>
    </dataValidation>
    <dataValidation type="list" allowBlank="1" showInputMessage="1" showErrorMessage="1" sqref="K955:K961 L1:L1048576" xr:uid="{00000000-0002-0000-0100-000003000000}">
      <formula1>$M$2:$M$6</formula1>
    </dataValidation>
    <dataValidation type="list" allowBlank="1" showInputMessage="1" showErrorMessage="1" sqref="O961 N990:N65536 N1:N983 M984:N989" xr:uid="{00000000-0002-0000-0100-000004000000}">
      <formula1>$O$2:$O$7</formula1>
    </dataValidation>
    <dataValidation type="list" allowBlank="1" showInputMessage="1" showErrorMessage="1" sqref="P2:P2102" xr:uid="{00000000-0002-0000-0100-000005000000}">
      <formula1>$R$2:$R$27</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&amp;C&amp;"Arial,Bold"&amp;16FREEDOM OF INFORMATION
Requests 2011</oddHeader>
    <oddFooter>&amp;LRCBC Legal and Governance&amp;CPage &amp;P of &amp;N&amp;R&amp;D</oddFooter>
  </headerFooter>
  <rowBreaks count="7" manualBreakCount="7">
    <brk id="35" max="16" man="1"/>
    <brk id="69" max="16" man="1"/>
    <brk id="103" max="16" man="1"/>
    <brk id="137" max="16" man="1"/>
    <brk id="159" max="14" man="1"/>
    <brk id="168" max="14" man="1"/>
    <brk id="21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73"/>
  <sheetViews>
    <sheetView zoomScale="85" zoomScaleNormal="85" workbookViewId="0">
      <pane ySplit="1" topLeftCell="A120" activePane="bottomLeft" state="frozen"/>
      <selection activeCell="D1" sqref="D1"/>
      <selection pane="bottomLeft" activeCell="AA18" sqref="AA18"/>
    </sheetView>
  </sheetViews>
  <sheetFormatPr defaultRowHeight="30" customHeight="1" x14ac:dyDescent="0.2"/>
  <cols>
    <col min="1" max="1" width="16.85546875" customWidth="1"/>
    <col min="2" max="2" width="84.28515625" customWidth="1"/>
    <col min="3" max="3" width="15.140625" customWidth="1"/>
    <col min="4" max="4" width="11" hidden="1" customWidth="1"/>
    <col min="5" max="5" width="13.5703125" customWidth="1"/>
    <col min="6" max="7" width="13.85546875" customWidth="1"/>
    <col min="8" max="8" width="13.5703125" customWidth="1"/>
    <col min="9" max="9" width="14.42578125" style="69" customWidth="1"/>
    <col min="10" max="10" width="13.5703125" customWidth="1"/>
    <col min="11" max="11" width="5.5703125" style="68" hidden="1" customWidth="1"/>
    <col min="12" max="12" width="14" customWidth="1"/>
    <col min="13" max="13" width="22.85546875" style="72" hidden="1" customWidth="1"/>
    <col min="14" max="14" width="21.140625" bestFit="1" customWidth="1"/>
    <col min="15" max="15" width="21.140625" hidden="1" customWidth="1"/>
    <col min="16" max="16" width="53.85546875" customWidth="1"/>
    <col min="17" max="17" width="33" customWidth="1"/>
    <col min="18" max="18" width="20" hidden="1" customWidth="1"/>
    <col min="19" max="19" width="39" customWidth="1"/>
    <col min="20" max="20" width="24.28515625" customWidth="1"/>
    <col min="21" max="21" width="10.28515625" customWidth="1"/>
    <col min="22" max="22" width="15.140625" customWidth="1"/>
    <col min="23" max="23" width="15.7109375" customWidth="1"/>
    <col min="24" max="24" width="11.7109375" customWidth="1"/>
    <col min="25" max="25" width="12.5703125" customWidth="1"/>
    <col min="26" max="26" width="12.7109375" customWidth="1"/>
    <col min="27" max="27" width="11.140625" customWidth="1"/>
    <col min="28" max="28" width="12.5703125" customWidth="1"/>
    <col min="29" max="29" width="12.140625" customWidth="1"/>
  </cols>
  <sheetData>
    <row r="1" spans="1:30" ht="30" customHeight="1" x14ac:dyDescent="0.2">
      <c r="A1" s="15" t="s">
        <v>3</v>
      </c>
      <c r="B1" s="15" t="s">
        <v>4</v>
      </c>
      <c r="C1" s="15" t="s">
        <v>75</v>
      </c>
      <c r="D1" s="16" t="s">
        <v>1501</v>
      </c>
      <c r="E1" s="15" t="s">
        <v>28</v>
      </c>
      <c r="F1" s="15" t="s">
        <v>64</v>
      </c>
      <c r="G1" s="15" t="s">
        <v>1531</v>
      </c>
      <c r="H1" s="15" t="s">
        <v>76</v>
      </c>
      <c r="I1" s="15" t="s">
        <v>35</v>
      </c>
      <c r="J1" s="73" t="s">
        <v>77</v>
      </c>
      <c r="K1" s="74" t="s">
        <v>1502</v>
      </c>
      <c r="L1" s="15" t="s">
        <v>56</v>
      </c>
      <c r="M1" s="75" t="s">
        <v>1503</v>
      </c>
      <c r="N1" s="15" t="s">
        <v>1285</v>
      </c>
      <c r="O1" s="16" t="s">
        <v>1504</v>
      </c>
      <c r="P1" s="33" t="s">
        <v>15</v>
      </c>
      <c r="Q1" s="33" t="s">
        <v>14</v>
      </c>
      <c r="R1" s="25" t="s">
        <v>1508</v>
      </c>
      <c r="X1" s="29"/>
      <c r="Y1" s="29"/>
      <c r="AA1" s="10"/>
    </row>
    <row r="2" spans="1:30" ht="30" customHeight="1" x14ac:dyDescent="0.2">
      <c r="A2" s="76" t="s">
        <v>1241</v>
      </c>
      <c r="B2" s="76" t="s">
        <v>2532</v>
      </c>
      <c r="C2" s="76" t="s">
        <v>44</v>
      </c>
      <c r="D2" s="19" t="s">
        <v>43</v>
      </c>
      <c r="E2" s="77">
        <v>43507</v>
      </c>
      <c r="F2" s="77">
        <v>43508</v>
      </c>
      <c r="G2" s="77">
        <v>43521</v>
      </c>
      <c r="H2" s="77">
        <v>43535</v>
      </c>
      <c r="I2" s="70">
        <v>43509</v>
      </c>
      <c r="J2" s="171" t="s">
        <v>12</v>
      </c>
      <c r="K2" s="78" t="s">
        <v>12</v>
      </c>
      <c r="L2" s="79" t="s">
        <v>78</v>
      </c>
      <c r="M2" s="80" t="s">
        <v>74</v>
      </c>
      <c r="N2" s="46" t="s">
        <v>10</v>
      </c>
      <c r="O2" s="57" t="s">
        <v>10</v>
      </c>
      <c r="P2" s="46"/>
      <c r="Q2" s="148"/>
      <c r="R2" s="36" t="s">
        <v>89</v>
      </c>
      <c r="S2" s="24"/>
      <c r="T2" s="26" t="s">
        <v>36</v>
      </c>
      <c r="U2" s="26">
        <f>COUNTIF(J$2:J$2096,"Yes")</f>
        <v>22</v>
      </c>
      <c r="V2" s="10"/>
      <c r="W2" s="10"/>
      <c r="X2" s="150">
        <f>U2/U5</f>
        <v>0.91666666666666663</v>
      </c>
      <c r="Y2" s="26" t="s">
        <v>2350</v>
      </c>
      <c r="Z2" s="151"/>
      <c r="AA2" s="30"/>
      <c r="AB2" s="10"/>
      <c r="AC2" s="64"/>
      <c r="AD2" s="10"/>
    </row>
    <row r="3" spans="1:30" ht="30" customHeight="1" x14ac:dyDescent="0.2">
      <c r="A3" s="76" t="s">
        <v>1242</v>
      </c>
      <c r="B3" s="76" t="s">
        <v>1509</v>
      </c>
      <c r="C3" s="76" t="s">
        <v>44</v>
      </c>
      <c r="D3" s="19" t="s">
        <v>44</v>
      </c>
      <c r="E3" s="77">
        <v>43508</v>
      </c>
      <c r="F3" s="77">
        <v>43509</v>
      </c>
      <c r="G3" s="77">
        <v>43522</v>
      </c>
      <c r="H3" s="77">
        <v>43536</v>
      </c>
      <c r="I3" s="70">
        <v>43509</v>
      </c>
      <c r="J3" s="171" t="s">
        <v>12</v>
      </c>
      <c r="K3" s="114" t="s">
        <v>24</v>
      </c>
      <c r="L3" s="79" t="s">
        <v>78</v>
      </c>
      <c r="M3" s="80" t="s">
        <v>78</v>
      </c>
      <c r="N3" s="46" t="s">
        <v>10</v>
      </c>
      <c r="O3" s="57" t="s">
        <v>11</v>
      </c>
      <c r="P3" s="46"/>
      <c r="Q3" s="148"/>
      <c r="R3" s="19" t="s">
        <v>88</v>
      </c>
      <c r="S3" s="24"/>
      <c r="T3" s="26" t="s">
        <v>73</v>
      </c>
      <c r="U3" s="26">
        <f>COUNTIF(J$2:J$2096,"No")</f>
        <v>2</v>
      </c>
      <c r="V3" s="10"/>
      <c r="W3" s="10"/>
      <c r="X3" s="10"/>
      <c r="Y3" s="10"/>
      <c r="Z3" s="30"/>
      <c r="AA3" s="30"/>
      <c r="AB3" s="10"/>
      <c r="AC3" s="64"/>
      <c r="AD3" s="10"/>
    </row>
    <row r="4" spans="1:30" s="98" customFormat="1" ht="30" customHeight="1" x14ac:dyDescent="0.2">
      <c r="A4" s="46" t="s">
        <v>1243</v>
      </c>
      <c r="B4" s="46" t="s">
        <v>1462</v>
      </c>
      <c r="C4" s="46" t="s">
        <v>44</v>
      </c>
      <c r="D4" s="46" t="s">
        <v>45</v>
      </c>
      <c r="E4" s="70" t="s">
        <v>25</v>
      </c>
      <c r="F4" s="70" t="s">
        <v>25</v>
      </c>
      <c r="G4" s="70" t="s">
        <v>25</v>
      </c>
      <c r="H4" s="70" t="s">
        <v>25</v>
      </c>
      <c r="I4" s="70" t="s">
        <v>25</v>
      </c>
      <c r="J4" s="175" t="s">
        <v>25</v>
      </c>
      <c r="K4" s="81" t="s">
        <v>25</v>
      </c>
      <c r="L4" s="79" t="s">
        <v>80</v>
      </c>
      <c r="M4" s="79" t="s">
        <v>1506</v>
      </c>
      <c r="N4" s="46" t="s">
        <v>25</v>
      </c>
      <c r="O4" s="71" t="s">
        <v>19</v>
      </c>
      <c r="P4" s="46"/>
      <c r="Q4" s="148" t="s">
        <v>1565</v>
      </c>
      <c r="R4" s="119" t="s">
        <v>1</v>
      </c>
      <c r="T4" s="120" t="s">
        <v>25</v>
      </c>
      <c r="U4" s="120">
        <f>COUNTIF(J$2:J$2096,"N/A")</f>
        <v>3</v>
      </c>
      <c r="V4" s="59"/>
      <c r="W4" s="58"/>
      <c r="X4" s="58"/>
      <c r="Y4" s="58"/>
      <c r="Z4" s="121"/>
      <c r="AA4" s="121"/>
      <c r="AB4" s="58"/>
      <c r="AC4" s="64"/>
      <c r="AD4" s="58"/>
    </row>
    <row r="5" spans="1:30" ht="30" customHeight="1" x14ac:dyDescent="0.2">
      <c r="A5" s="76" t="s">
        <v>1244</v>
      </c>
      <c r="B5" s="76" t="s">
        <v>1510</v>
      </c>
      <c r="C5" s="76" t="s">
        <v>44</v>
      </c>
      <c r="D5" s="19" t="s">
        <v>46</v>
      </c>
      <c r="E5" s="77">
        <v>43509</v>
      </c>
      <c r="F5" s="77">
        <v>43510</v>
      </c>
      <c r="G5" s="77">
        <v>43523</v>
      </c>
      <c r="H5" s="77">
        <v>43537</v>
      </c>
      <c r="I5" s="70">
        <v>43514</v>
      </c>
      <c r="J5" s="171" t="s">
        <v>12</v>
      </c>
      <c r="K5" s="81"/>
      <c r="L5" s="79" t="s">
        <v>78</v>
      </c>
      <c r="M5" s="80" t="s">
        <v>79</v>
      </c>
      <c r="N5" s="46" t="s">
        <v>10</v>
      </c>
      <c r="O5" s="57" t="s">
        <v>13</v>
      </c>
      <c r="P5" s="46"/>
      <c r="Q5" s="148"/>
      <c r="R5" s="118" t="s">
        <v>2389</v>
      </c>
      <c r="S5" s="24"/>
      <c r="T5" s="24" t="s">
        <v>2534</v>
      </c>
      <c r="U5" s="24">
        <v>24</v>
      </c>
      <c r="V5" s="10"/>
      <c r="W5" s="10"/>
      <c r="X5" s="10"/>
      <c r="Y5" s="10"/>
      <c r="Z5" s="30"/>
      <c r="AA5" s="30"/>
      <c r="AB5" s="10"/>
      <c r="AC5" s="64"/>
      <c r="AD5" s="10"/>
    </row>
    <row r="6" spans="1:30" ht="30" customHeight="1" x14ac:dyDescent="0.2">
      <c r="A6" s="76" t="s">
        <v>1245</v>
      </c>
      <c r="B6" s="82" t="s">
        <v>1529</v>
      </c>
      <c r="C6" s="76" t="s">
        <v>44</v>
      </c>
      <c r="D6" s="19" t="s">
        <v>34</v>
      </c>
      <c r="E6" s="77">
        <v>43517</v>
      </c>
      <c r="F6" s="77">
        <v>43518</v>
      </c>
      <c r="G6" s="77">
        <v>43531</v>
      </c>
      <c r="H6" s="77">
        <v>43545</v>
      </c>
      <c r="I6" s="70">
        <v>43518</v>
      </c>
      <c r="J6" s="172" t="s">
        <v>12</v>
      </c>
      <c r="K6" s="83"/>
      <c r="L6" s="79" t="s">
        <v>78</v>
      </c>
      <c r="M6" s="80" t="s">
        <v>80</v>
      </c>
      <c r="N6" s="46" t="s">
        <v>10</v>
      </c>
      <c r="O6" s="57" t="s">
        <v>74</v>
      </c>
      <c r="P6" s="46"/>
      <c r="Q6" s="148"/>
      <c r="R6" s="118" t="s">
        <v>2388</v>
      </c>
      <c r="S6" s="24"/>
      <c r="T6" s="26" t="s">
        <v>78</v>
      </c>
      <c r="U6" s="26">
        <f>COUNTIF(L$2:L2096,"Complete")</f>
        <v>24</v>
      </c>
      <c r="V6" s="10"/>
      <c r="W6" s="58"/>
      <c r="X6" s="58"/>
      <c r="Y6" s="58"/>
      <c r="Z6" s="30"/>
      <c r="AA6" s="30"/>
      <c r="AB6" s="10"/>
      <c r="AC6" s="64"/>
      <c r="AD6" s="10"/>
    </row>
    <row r="7" spans="1:30" ht="30" customHeight="1" x14ac:dyDescent="0.2">
      <c r="A7" s="76" t="s">
        <v>1246</v>
      </c>
      <c r="B7" s="82" t="s">
        <v>1544</v>
      </c>
      <c r="C7" s="76" t="s">
        <v>44</v>
      </c>
      <c r="D7" s="19" t="s">
        <v>47</v>
      </c>
      <c r="E7" s="77">
        <v>43524</v>
      </c>
      <c r="F7" s="77">
        <v>43525</v>
      </c>
      <c r="G7" s="77">
        <v>43538</v>
      </c>
      <c r="H7" s="77">
        <v>43552</v>
      </c>
      <c r="I7" s="70">
        <v>43544</v>
      </c>
      <c r="J7" s="172" t="s">
        <v>12</v>
      </c>
      <c r="K7" s="83"/>
      <c r="L7" s="79" t="s">
        <v>78</v>
      </c>
      <c r="M7" s="80"/>
      <c r="N7" s="46" t="s">
        <v>10</v>
      </c>
      <c r="O7" s="56" t="s">
        <v>25</v>
      </c>
      <c r="P7" s="46"/>
      <c r="Q7" s="148"/>
      <c r="R7" s="34" t="s">
        <v>90</v>
      </c>
      <c r="S7" s="24"/>
      <c r="T7" s="26" t="s">
        <v>74</v>
      </c>
      <c r="U7" s="26">
        <f>COUNTIF(L$2:L$2096,"In Progress")</f>
        <v>0</v>
      </c>
      <c r="V7" s="11"/>
      <c r="W7" s="58"/>
      <c r="X7" s="58"/>
      <c r="Y7" s="58"/>
      <c r="Z7" s="30"/>
      <c r="AA7" s="30"/>
      <c r="AB7" s="10"/>
      <c r="AC7" s="64"/>
      <c r="AD7" s="10"/>
    </row>
    <row r="8" spans="1:30" ht="30" customHeight="1" x14ac:dyDescent="0.2">
      <c r="A8" s="76" t="s">
        <v>1247</v>
      </c>
      <c r="B8" s="82" t="s">
        <v>2531</v>
      </c>
      <c r="C8" s="76" t="s">
        <v>45</v>
      </c>
      <c r="D8" s="19" t="s">
        <v>48</v>
      </c>
      <c r="E8" s="77">
        <v>43530</v>
      </c>
      <c r="F8" s="77">
        <v>43531</v>
      </c>
      <c r="G8" s="77">
        <v>43544</v>
      </c>
      <c r="H8" s="77">
        <v>43558</v>
      </c>
      <c r="I8" s="70">
        <v>43531</v>
      </c>
      <c r="J8" s="172" t="s">
        <v>12</v>
      </c>
      <c r="K8" s="83"/>
      <c r="L8" s="79" t="s">
        <v>78</v>
      </c>
      <c r="M8" s="80"/>
      <c r="N8" s="46" t="s">
        <v>10</v>
      </c>
      <c r="O8" s="19"/>
      <c r="P8" s="46"/>
      <c r="Q8" s="148"/>
      <c r="R8" s="23" t="s">
        <v>0</v>
      </c>
      <c r="S8" s="24"/>
      <c r="T8" s="26" t="s">
        <v>18</v>
      </c>
      <c r="U8" s="26">
        <f>COUNTIF(L$2:L$2096,"Clarification Sought")</f>
        <v>0</v>
      </c>
      <c r="V8" s="11"/>
      <c r="W8" s="59"/>
      <c r="X8" s="58"/>
      <c r="Y8" s="58"/>
      <c r="Z8" s="30"/>
      <c r="AA8" s="30"/>
      <c r="AB8" s="10"/>
      <c r="AC8" s="64"/>
      <c r="AD8" s="10"/>
    </row>
    <row r="9" spans="1:30" ht="30" customHeight="1" x14ac:dyDescent="0.2">
      <c r="A9" s="76" t="s">
        <v>1248</v>
      </c>
      <c r="B9" s="82" t="s">
        <v>1600</v>
      </c>
      <c r="C9" s="76" t="s">
        <v>45</v>
      </c>
      <c r="D9" s="19" t="s">
        <v>49</v>
      </c>
      <c r="E9" s="77">
        <v>43538</v>
      </c>
      <c r="F9" s="77">
        <v>43539</v>
      </c>
      <c r="G9" s="77">
        <v>43552</v>
      </c>
      <c r="H9" s="77">
        <v>43566</v>
      </c>
      <c r="I9" s="70">
        <v>43572</v>
      </c>
      <c r="J9" s="174" t="s">
        <v>24</v>
      </c>
      <c r="K9" s="83"/>
      <c r="L9" s="79" t="s">
        <v>78</v>
      </c>
      <c r="M9" s="80"/>
      <c r="N9" s="46" t="s">
        <v>10</v>
      </c>
      <c r="O9" s="19"/>
      <c r="P9" s="46"/>
      <c r="Q9" s="148"/>
      <c r="R9" s="23" t="s">
        <v>2390</v>
      </c>
      <c r="S9" s="24"/>
      <c r="T9" s="26" t="s">
        <v>79</v>
      </c>
      <c r="U9" s="26">
        <f>COUNTIF(L$2:L$2096,"Withdrawn")</f>
        <v>2</v>
      </c>
      <c r="V9" s="10"/>
      <c r="W9" s="58"/>
      <c r="X9" s="58"/>
      <c r="Y9" s="58"/>
      <c r="Z9" s="30"/>
      <c r="AA9" s="30"/>
      <c r="AB9" s="10"/>
      <c r="AC9" s="64"/>
      <c r="AD9" s="10"/>
    </row>
    <row r="10" spans="1:30" ht="30" customHeight="1" x14ac:dyDescent="0.2">
      <c r="A10" s="76" t="s">
        <v>1249</v>
      </c>
      <c r="B10" s="82" t="s">
        <v>1660</v>
      </c>
      <c r="C10" s="76" t="s">
        <v>45</v>
      </c>
      <c r="D10" s="19" t="s">
        <v>50</v>
      </c>
      <c r="E10" s="77">
        <v>43553</v>
      </c>
      <c r="F10" s="77">
        <v>43556</v>
      </c>
      <c r="G10" s="77">
        <v>43567</v>
      </c>
      <c r="H10" s="77">
        <v>43584</v>
      </c>
      <c r="I10" s="70">
        <v>43556</v>
      </c>
      <c r="J10" s="171" t="s">
        <v>12</v>
      </c>
      <c r="K10" s="81"/>
      <c r="L10" s="79" t="s">
        <v>78</v>
      </c>
      <c r="M10" s="80"/>
      <c r="N10" s="46" t="s">
        <v>10</v>
      </c>
      <c r="O10" s="46"/>
      <c r="P10" s="46"/>
      <c r="Q10" s="148"/>
      <c r="R10" s="35" t="s">
        <v>7</v>
      </c>
      <c r="S10" s="66"/>
      <c r="T10" s="26" t="s">
        <v>80</v>
      </c>
      <c r="U10" s="26">
        <f>COUNTIF(L$2:L$2096,"Elapsed")</f>
        <v>1</v>
      </c>
      <c r="V10" s="10"/>
      <c r="W10" s="59"/>
      <c r="X10" s="58"/>
      <c r="Y10" s="58"/>
      <c r="Z10" s="30"/>
      <c r="AA10" s="30"/>
      <c r="AB10" s="10"/>
      <c r="AC10" s="10"/>
    </row>
    <row r="11" spans="1:30" ht="30" customHeight="1" x14ac:dyDescent="0.2">
      <c r="A11" s="76" t="s">
        <v>1250</v>
      </c>
      <c r="B11" s="82" t="s">
        <v>2533</v>
      </c>
      <c r="C11" s="76" t="s">
        <v>46</v>
      </c>
      <c r="D11" s="19" t="s">
        <v>51</v>
      </c>
      <c r="E11" s="47">
        <v>43566</v>
      </c>
      <c r="F11" s="47">
        <v>43567</v>
      </c>
      <c r="G11" s="47">
        <v>43584</v>
      </c>
      <c r="H11" s="47">
        <v>43599</v>
      </c>
      <c r="I11" s="70">
        <v>43570</v>
      </c>
      <c r="J11" s="171" t="s">
        <v>12</v>
      </c>
      <c r="K11" s="81"/>
      <c r="L11" s="79" t="s">
        <v>78</v>
      </c>
      <c r="M11" s="80"/>
      <c r="N11" s="46" t="s">
        <v>10</v>
      </c>
      <c r="O11" s="46"/>
      <c r="P11" s="46"/>
      <c r="Q11" s="148"/>
      <c r="R11" s="19"/>
      <c r="S11" s="66"/>
      <c r="T11" s="24"/>
      <c r="U11" s="10"/>
      <c r="V11" s="10"/>
      <c r="W11" s="58"/>
      <c r="X11" s="58"/>
      <c r="Y11" s="58"/>
      <c r="Z11" s="30"/>
      <c r="AA11" s="30"/>
      <c r="AB11" s="10"/>
      <c r="AC11" s="10"/>
    </row>
    <row r="12" spans="1:30" ht="30" customHeight="1" x14ac:dyDescent="0.2">
      <c r="A12" s="76" t="s">
        <v>1251</v>
      </c>
      <c r="B12" s="82" t="s">
        <v>1834</v>
      </c>
      <c r="C12" s="76" t="s">
        <v>34</v>
      </c>
      <c r="D12" s="19" t="s">
        <v>52</v>
      </c>
      <c r="E12" s="77">
        <v>43601</v>
      </c>
      <c r="F12" s="77">
        <v>43602</v>
      </c>
      <c r="G12" s="77">
        <v>43616</v>
      </c>
      <c r="H12" s="77">
        <v>43630</v>
      </c>
      <c r="I12" s="70">
        <v>43615</v>
      </c>
      <c r="J12" s="171" t="s">
        <v>12</v>
      </c>
      <c r="K12" s="81"/>
      <c r="L12" s="79" t="s">
        <v>78</v>
      </c>
      <c r="M12" s="80"/>
      <c r="N12" s="46" t="s">
        <v>10</v>
      </c>
      <c r="O12" s="46"/>
      <c r="P12" s="46"/>
      <c r="Q12" s="148"/>
      <c r="R12" s="23"/>
      <c r="S12" s="66"/>
      <c r="T12" s="24"/>
      <c r="U12" s="10"/>
      <c r="V12" s="10"/>
      <c r="W12" s="10"/>
      <c r="X12" s="10"/>
      <c r="Y12" s="10"/>
      <c r="Z12" s="30"/>
      <c r="AA12" s="30"/>
      <c r="AB12" s="10"/>
      <c r="AC12" s="10"/>
    </row>
    <row r="13" spans="1:30" ht="30" customHeight="1" x14ac:dyDescent="0.2">
      <c r="A13" s="76" t="s">
        <v>1252</v>
      </c>
      <c r="B13" s="82" t="s">
        <v>1883</v>
      </c>
      <c r="C13" s="76" t="s">
        <v>47</v>
      </c>
      <c r="D13" s="19" t="s">
        <v>53</v>
      </c>
      <c r="E13" s="77">
        <v>43623</v>
      </c>
      <c r="F13" s="77">
        <v>43626</v>
      </c>
      <c r="G13" s="77">
        <v>43637</v>
      </c>
      <c r="H13" s="77">
        <v>43651</v>
      </c>
      <c r="I13" s="70">
        <v>43626</v>
      </c>
      <c r="J13" s="171" t="s">
        <v>12</v>
      </c>
      <c r="K13" s="81"/>
      <c r="L13" s="79" t="s">
        <v>78</v>
      </c>
      <c r="M13" s="80"/>
      <c r="N13" s="46" t="s">
        <v>19</v>
      </c>
      <c r="O13" s="46"/>
      <c r="P13" s="46"/>
      <c r="Q13" s="148"/>
      <c r="R13" s="23"/>
      <c r="S13" s="66"/>
      <c r="T13" s="24"/>
      <c r="U13" s="10"/>
      <c r="V13" s="181" t="s">
        <v>83</v>
      </c>
      <c r="W13" s="177"/>
      <c r="X13" s="177"/>
      <c r="Y13" s="177"/>
      <c r="Z13" s="178"/>
      <c r="AA13" s="60"/>
      <c r="AB13" s="10"/>
      <c r="AC13" s="10"/>
    </row>
    <row r="14" spans="1:30" ht="30" customHeight="1" x14ac:dyDescent="0.2">
      <c r="A14" s="76" t="s">
        <v>1253</v>
      </c>
      <c r="B14" s="82" t="s">
        <v>1972</v>
      </c>
      <c r="C14" s="76" t="s">
        <v>48</v>
      </c>
      <c r="D14" s="19"/>
      <c r="E14" s="77">
        <v>43661</v>
      </c>
      <c r="F14" s="77">
        <v>43662</v>
      </c>
      <c r="G14" s="77">
        <v>43675</v>
      </c>
      <c r="H14" s="77">
        <v>43689</v>
      </c>
      <c r="I14" s="70">
        <v>43672</v>
      </c>
      <c r="J14" s="171" t="s">
        <v>12</v>
      </c>
      <c r="K14" s="81"/>
      <c r="L14" s="79" t="s">
        <v>78</v>
      </c>
      <c r="M14" s="80"/>
      <c r="N14" s="46" t="s">
        <v>10</v>
      </c>
      <c r="O14" s="46"/>
      <c r="P14" s="46"/>
      <c r="Q14" s="148"/>
      <c r="R14" s="19"/>
      <c r="S14" s="66"/>
      <c r="T14" s="24"/>
      <c r="U14" s="208" t="s">
        <v>20</v>
      </c>
      <c r="V14" s="210" t="s">
        <v>21</v>
      </c>
      <c r="W14" s="210" t="s">
        <v>22</v>
      </c>
      <c r="X14" s="210" t="s">
        <v>13</v>
      </c>
      <c r="Y14" s="210" t="s">
        <v>37</v>
      </c>
      <c r="Z14" s="210" t="s">
        <v>74</v>
      </c>
      <c r="AA14" s="221" t="s">
        <v>1507</v>
      </c>
      <c r="AB14" s="194" t="s">
        <v>79</v>
      </c>
      <c r="AC14" s="10"/>
    </row>
    <row r="15" spans="1:30" ht="30" customHeight="1" x14ac:dyDescent="0.2">
      <c r="A15" s="76" t="s">
        <v>1254</v>
      </c>
      <c r="B15" s="82" t="s">
        <v>2100</v>
      </c>
      <c r="C15" s="76" t="s">
        <v>49</v>
      </c>
      <c r="D15" s="19"/>
      <c r="E15" s="47">
        <v>43699</v>
      </c>
      <c r="F15" s="47">
        <v>43700</v>
      </c>
      <c r="G15" s="47">
        <v>43713</v>
      </c>
      <c r="H15" s="47">
        <v>43727</v>
      </c>
      <c r="I15" s="70">
        <v>43700</v>
      </c>
      <c r="J15" s="171" t="s">
        <v>12</v>
      </c>
      <c r="K15" s="81"/>
      <c r="L15" s="79" t="s">
        <v>78</v>
      </c>
      <c r="M15" s="80"/>
      <c r="N15" s="46" t="s">
        <v>13</v>
      </c>
      <c r="O15" s="46"/>
      <c r="P15" s="46" t="s">
        <v>89</v>
      </c>
      <c r="Q15" s="148"/>
      <c r="R15" s="19"/>
      <c r="S15" s="66"/>
      <c r="T15" s="24"/>
      <c r="U15" s="209"/>
      <c r="V15" s="211"/>
      <c r="W15" s="211"/>
      <c r="X15" s="211"/>
      <c r="Y15" s="211"/>
      <c r="Z15" s="223"/>
      <c r="AA15" s="222"/>
      <c r="AB15" s="195"/>
      <c r="AC15" s="10" t="s">
        <v>2535</v>
      </c>
    </row>
    <row r="16" spans="1:30" ht="30" customHeight="1" x14ac:dyDescent="0.2">
      <c r="A16" s="76" t="s">
        <v>1255</v>
      </c>
      <c r="B16" s="82" t="s">
        <v>2110</v>
      </c>
      <c r="C16" s="22" t="s">
        <v>49</v>
      </c>
      <c r="D16" s="19"/>
      <c r="E16" s="47">
        <v>43704</v>
      </c>
      <c r="F16" s="47">
        <v>43705</v>
      </c>
      <c r="G16" s="47">
        <v>43715</v>
      </c>
      <c r="H16" s="47">
        <v>43732</v>
      </c>
      <c r="I16" s="70">
        <v>43742</v>
      </c>
      <c r="J16" s="173" t="s">
        <v>24</v>
      </c>
      <c r="K16" s="81"/>
      <c r="L16" s="79" t="s">
        <v>78</v>
      </c>
      <c r="M16" s="80"/>
      <c r="N16" s="46" t="s">
        <v>10</v>
      </c>
      <c r="O16" s="46"/>
      <c r="P16" s="46"/>
      <c r="Q16" s="148"/>
      <c r="R16" s="23"/>
      <c r="S16" s="65"/>
      <c r="T16" s="27" t="s">
        <v>38</v>
      </c>
      <c r="U16" s="152">
        <f>SUM(U17:U28)</f>
        <v>27</v>
      </c>
      <c r="V16" s="152">
        <f>COUNTIF(N$2:N$2096,"Full Disclosure")</f>
        <v>17</v>
      </c>
      <c r="W16" s="152">
        <f>COUNTIF(N$2:N$2096,"Partial Disclosure")</f>
        <v>0</v>
      </c>
      <c r="X16" s="152">
        <f>COUNTIF(N$2:N$2096,"Refused")</f>
        <v>3</v>
      </c>
      <c r="Y16" s="152">
        <f>COUNTIF(N$2:N$2096,"Information Not Held")</f>
        <v>4</v>
      </c>
      <c r="Z16" s="152">
        <f>COUNTIF(N$2:N$2096,"In Progress/Clarification")</f>
        <v>0</v>
      </c>
      <c r="AA16" s="152">
        <f>COUNTIF(L$2:L$2096,"elapsed")</f>
        <v>1</v>
      </c>
      <c r="AB16" s="152">
        <f>COUNTIF(L2:L30,"withdrawn")</f>
        <v>2</v>
      </c>
      <c r="AC16" s="10">
        <f>SUM(V16:AB16)</f>
        <v>27</v>
      </c>
    </row>
    <row r="17" spans="1:29" ht="30" customHeight="1" x14ac:dyDescent="0.2">
      <c r="A17" s="76" t="s">
        <v>1256</v>
      </c>
      <c r="B17" s="82" t="s">
        <v>2144</v>
      </c>
      <c r="C17" s="76" t="s">
        <v>50</v>
      </c>
      <c r="D17" s="19"/>
      <c r="E17" s="77" t="s">
        <v>25</v>
      </c>
      <c r="F17" s="77" t="s">
        <v>25</v>
      </c>
      <c r="G17" s="77" t="s">
        <v>25</v>
      </c>
      <c r="H17" s="77" t="s">
        <v>25</v>
      </c>
      <c r="I17" s="113" t="s">
        <v>25</v>
      </c>
      <c r="J17" s="175" t="s">
        <v>25</v>
      </c>
      <c r="K17" s="81"/>
      <c r="L17" s="79" t="s">
        <v>79</v>
      </c>
      <c r="M17" s="80"/>
      <c r="N17" s="46" t="s">
        <v>25</v>
      </c>
      <c r="O17" s="46"/>
      <c r="P17" s="46"/>
      <c r="Q17" s="148" t="s">
        <v>2187</v>
      </c>
      <c r="R17" s="23"/>
      <c r="S17" s="24"/>
      <c r="T17" s="27" t="s">
        <v>43</v>
      </c>
      <c r="U17" s="152">
        <f>COUNTIF(C$2:C$2508,"January")</f>
        <v>0</v>
      </c>
      <c r="V17" s="152">
        <f>COUNTIF(D$2:D$2508,"Full Disclosure")</f>
        <v>0</v>
      </c>
      <c r="W17" s="152">
        <f>COUNTIF(E$2:E$2508,"Partial Disclosure")</f>
        <v>0</v>
      </c>
      <c r="X17" s="152">
        <f>COUNTIF(F$2:F$2508,"Refused")</f>
        <v>0</v>
      </c>
      <c r="Y17" s="152">
        <f>COUNTIF(G$2:G$2508,"Information Not Held")</f>
        <v>0</v>
      </c>
      <c r="Z17" s="152">
        <f>COUNTIF(H$2:H$2508,"In Progress/Clarification")</f>
        <v>0</v>
      </c>
      <c r="AA17" s="152">
        <f>COUNTIFS(C2:C30,"January",L2:L30,"elapsed")</f>
        <v>0</v>
      </c>
      <c r="AB17" s="152">
        <f>COUNTIF(I$2:I$2508,"withdrawn")</f>
        <v>0</v>
      </c>
      <c r="AC17" s="10">
        <f>SUM(V17:AB17)</f>
        <v>0</v>
      </c>
    </row>
    <row r="18" spans="1:29" ht="30" customHeight="1" x14ac:dyDescent="0.2">
      <c r="A18" s="76" t="s">
        <v>1257</v>
      </c>
      <c r="B18" s="38" t="s">
        <v>2201</v>
      </c>
      <c r="C18" s="22" t="s">
        <v>50</v>
      </c>
      <c r="D18" s="47">
        <v>43735</v>
      </c>
      <c r="E18" s="47">
        <v>43735</v>
      </c>
      <c r="F18" s="47">
        <v>43738</v>
      </c>
      <c r="G18" s="47">
        <v>43749</v>
      </c>
      <c r="H18" s="47">
        <v>43763</v>
      </c>
      <c r="I18" s="70">
        <v>43755</v>
      </c>
      <c r="J18" s="171" t="s">
        <v>12</v>
      </c>
      <c r="K18" s="81"/>
      <c r="L18" s="79" t="s">
        <v>78</v>
      </c>
      <c r="M18" s="80"/>
      <c r="N18" s="46" t="s">
        <v>13</v>
      </c>
      <c r="O18" s="46"/>
      <c r="P18" s="46" t="s">
        <v>2</v>
      </c>
      <c r="Q18" s="148"/>
      <c r="R18" s="19"/>
      <c r="S18" s="24"/>
      <c r="T18" s="27" t="s">
        <v>44</v>
      </c>
      <c r="U18" s="152">
        <f>COUNTIF(C$2:C$2508,"February")</f>
        <v>6</v>
      </c>
      <c r="V18" s="152">
        <f>COUNTIFS(C2:C30,"February",N2:N30,"Full Disclosure")</f>
        <v>5</v>
      </c>
      <c r="W18" s="152">
        <f>COUNTIFS(C2:C30,"February",N2:N30,"Partial Disclosure")</f>
        <v>0</v>
      </c>
      <c r="X18" s="152">
        <f>COUNTIFS(C2:C30,"February",N2:N30,"Refused")</f>
        <v>0</v>
      </c>
      <c r="Y18" s="152">
        <f>COUNTIFS(C2:C30,"February",N2:N30,"Information not held")</f>
        <v>0</v>
      </c>
      <c r="Z18" s="152">
        <f>COUNTIFS(C2:C30,"February",N2:N30,"In Progress")</f>
        <v>0</v>
      </c>
      <c r="AA18" s="152">
        <f>COUNTIFS(C2:C30,"February",L2:L30,"elapsed")</f>
        <v>1</v>
      </c>
      <c r="AB18" s="152">
        <f>COUNTIFS(C2:C30,"February",L2:L30,"withdrawn")</f>
        <v>0</v>
      </c>
      <c r="AC18" s="10">
        <f>SUM(V18:AB18)</f>
        <v>6</v>
      </c>
    </row>
    <row r="19" spans="1:29" ht="30" customHeight="1" x14ac:dyDescent="0.2">
      <c r="A19" s="76" t="s">
        <v>1258</v>
      </c>
      <c r="B19" s="82" t="s">
        <v>2248</v>
      </c>
      <c r="C19" s="76" t="s">
        <v>51</v>
      </c>
      <c r="D19" s="19"/>
      <c r="E19" s="77">
        <v>43755</v>
      </c>
      <c r="F19" s="77">
        <v>43756</v>
      </c>
      <c r="G19" s="77">
        <v>43769</v>
      </c>
      <c r="H19" s="77">
        <v>43783</v>
      </c>
      <c r="I19" s="70">
        <v>43767</v>
      </c>
      <c r="J19" s="171" t="s">
        <v>12</v>
      </c>
      <c r="K19" s="81"/>
      <c r="L19" s="79" t="s">
        <v>78</v>
      </c>
      <c r="M19" s="80"/>
      <c r="N19" s="46" t="s">
        <v>10</v>
      </c>
      <c r="O19" s="46"/>
      <c r="P19" s="46"/>
      <c r="Q19" s="148"/>
      <c r="R19" s="23"/>
      <c r="S19" s="24"/>
      <c r="T19" s="27" t="s">
        <v>45</v>
      </c>
      <c r="U19" s="152">
        <f>COUNTIF(C$2:C$2508,"March")</f>
        <v>3</v>
      </c>
      <c r="V19" s="152">
        <f>COUNTIFS(C2:C30,"March",N2:N30,"Full Disclosure")</f>
        <v>3</v>
      </c>
      <c r="W19" s="152">
        <f>COUNTIFS(C2:C30,"March",N2:N30,"Partial Disclosure")</f>
        <v>0</v>
      </c>
      <c r="X19" s="152">
        <f>COUNTIFS(C2:C30,"March",N2:N30,"Refused")</f>
        <v>0</v>
      </c>
      <c r="Y19" s="152">
        <f>COUNTIFS(C2:C30,"March",N2:N30,"Information not held")</f>
        <v>0</v>
      </c>
      <c r="Z19" s="152">
        <f>COUNTIFS(C2:C30,"March",N2:N30,"In Progress")</f>
        <v>0</v>
      </c>
      <c r="AA19" s="152">
        <f>COUNTIFS(C2:C30,"March",L2:L30,"elapsed")</f>
        <v>0</v>
      </c>
      <c r="AB19" s="152">
        <f>COUNTIFS(C2:C30,"March",L2:L30,"withdrawn")</f>
        <v>0</v>
      </c>
      <c r="AC19" s="10">
        <f t="shared" ref="AC19:AC28" si="0">SUM(V19:AB19)</f>
        <v>3</v>
      </c>
    </row>
    <row r="20" spans="1:29" ht="30" customHeight="1" x14ac:dyDescent="0.2">
      <c r="A20" s="76" t="s">
        <v>1259</v>
      </c>
      <c r="B20" s="82" t="s">
        <v>2275</v>
      </c>
      <c r="C20" s="22" t="s">
        <v>51</v>
      </c>
      <c r="D20" s="19"/>
      <c r="E20" s="47">
        <v>43762</v>
      </c>
      <c r="F20" s="47">
        <v>43763</v>
      </c>
      <c r="G20" s="47">
        <v>43776</v>
      </c>
      <c r="H20" s="47">
        <v>43790</v>
      </c>
      <c r="I20" s="70">
        <v>43768</v>
      </c>
      <c r="J20" s="171" t="s">
        <v>12</v>
      </c>
      <c r="K20" s="81"/>
      <c r="L20" s="79" t="s">
        <v>78</v>
      </c>
      <c r="M20" s="80"/>
      <c r="N20" s="46" t="s">
        <v>10</v>
      </c>
      <c r="O20" s="46"/>
      <c r="P20" s="46"/>
      <c r="Q20" s="148"/>
      <c r="R20" s="19"/>
      <c r="S20" s="24"/>
      <c r="T20" s="27" t="s">
        <v>46</v>
      </c>
      <c r="U20" s="152">
        <f>COUNTIF(C$2:C$2508,"April")</f>
        <v>1</v>
      </c>
      <c r="V20" s="152">
        <f>COUNTIFS(C2:C30,"April",N2:N30,"Full Disclosure")</f>
        <v>1</v>
      </c>
      <c r="W20" s="152">
        <f>COUNTIFS(C2:C30,"April",N2:N30,"Partial Disclosure")</f>
        <v>0</v>
      </c>
      <c r="X20" s="152">
        <f>COUNTIFS(C2:C30,"April",N2:N30,"Refused")</f>
        <v>0</v>
      </c>
      <c r="Y20" s="152">
        <f>COUNTIFS(C2:C30,"April",N2:N30,"Information not held")</f>
        <v>0</v>
      </c>
      <c r="Z20" s="152">
        <f>COUNTIFS(C2:C30,"April",N2:N30,"In Progress")</f>
        <v>0</v>
      </c>
      <c r="AA20" s="152">
        <f>COUNTIFS(C2:C30,"April",L2:L30,"elapsed")</f>
        <v>0</v>
      </c>
      <c r="AB20" s="152">
        <f>COUNTIFS(C2:C30,"April",L2:L30,"withdrawn")</f>
        <v>0</v>
      </c>
      <c r="AC20" s="10">
        <f t="shared" si="0"/>
        <v>1</v>
      </c>
    </row>
    <row r="21" spans="1:29" ht="30" customHeight="1" x14ac:dyDescent="0.2">
      <c r="A21" s="196" t="s">
        <v>1260</v>
      </c>
      <c r="B21" s="199" t="s">
        <v>2387</v>
      </c>
      <c r="C21" s="196" t="s">
        <v>51</v>
      </c>
      <c r="D21" s="122"/>
      <c r="E21" s="218">
        <v>43763</v>
      </c>
      <c r="F21" s="218">
        <v>43766</v>
      </c>
      <c r="G21" s="218">
        <v>43777</v>
      </c>
      <c r="H21" s="218">
        <v>43791</v>
      </c>
      <c r="I21" s="215">
        <v>43791</v>
      </c>
      <c r="J21" s="212" t="s">
        <v>12</v>
      </c>
      <c r="K21" s="123"/>
      <c r="L21" s="205" t="s">
        <v>78</v>
      </c>
      <c r="M21" s="124"/>
      <c r="N21" s="202" t="s">
        <v>13</v>
      </c>
      <c r="O21" s="46"/>
      <c r="P21" s="46" t="s">
        <v>88</v>
      </c>
      <c r="Q21" s="148"/>
      <c r="R21" s="23"/>
      <c r="S21" s="24"/>
      <c r="T21" s="27" t="s">
        <v>34</v>
      </c>
      <c r="U21" s="152">
        <f>COUNTIF(C$2:C$2508,"May")</f>
        <v>1</v>
      </c>
      <c r="V21" s="152">
        <f>COUNTIFS(C5:C33,"May",N5:N33,"Full Disclosure")</f>
        <v>1</v>
      </c>
      <c r="W21" s="152">
        <f>COUNTIFS(C2:C30,"May",N2:N30,"Partial Disclosure")</f>
        <v>0</v>
      </c>
      <c r="X21" s="152">
        <f>COUNTIFS(C5:C33,"May",N5:N33,"Refused")</f>
        <v>0</v>
      </c>
      <c r="Y21" s="152">
        <f>COUNTIFS(C2:C30,"May",N2:N30,"Information not held")</f>
        <v>0</v>
      </c>
      <c r="Z21" s="152">
        <f>COUNTIFS(C2:C30,"May",N2:N30,"In Progress")</f>
        <v>0</v>
      </c>
      <c r="AA21" s="152">
        <f>COUNTIFS(C2:C30,"May",L2:L30,"elapsed")</f>
        <v>0</v>
      </c>
      <c r="AB21" s="152">
        <f>COUNTIFS(C2:C30,"May",L2:L30,"withdrawn")</f>
        <v>0</v>
      </c>
      <c r="AC21" s="10">
        <f t="shared" si="0"/>
        <v>1</v>
      </c>
    </row>
    <row r="22" spans="1:29" ht="30" customHeight="1" x14ac:dyDescent="0.2">
      <c r="A22" s="197"/>
      <c r="B22" s="200"/>
      <c r="C22" s="197"/>
      <c r="D22" s="122"/>
      <c r="E22" s="219"/>
      <c r="F22" s="219"/>
      <c r="G22" s="219"/>
      <c r="H22" s="219"/>
      <c r="I22" s="216"/>
      <c r="J22" s="213"/>
      <c r="K22" s="123"/>
      <c r="L22" s="206"/>
      <c r="M22" s="124"/>
      <c r="N22" s="203"/>
      <c r="O22" s="46"/>
      <c r="P22" s="46" t="s">
        <v>2389</v>
      </c>
      <c r="Q22" s="148"/>
      <c r="R22" s="117"/>
      <c r="S22" s="24"/>
      <c r="T22" s="27" t="s">
        <v>47</v>
      </c>
      <c r="U22" s="152">
        <f>COUNTIF(C$2:C$2508,"June")</f>
        <v>1</v>
      </c>
      <c r="V22" s="152">
        <f>COUNTIFS(C2:C30,"June",N2:N30,"Full Disclosure")</f>
        <v>0</v>
      </c>
      <c r="W22" s="152">
        <f>COUNTIFS(C2:C30,"June",N2:N30,"Partial Disclosure")</f>
        <v>0</v>
      </c>
      <c r="X22" s="152">
        <f>COUNTIFS(C2:C30,"June",N2:N30,"Refused")</f>
        <v>0</v>
      </c>
      <c r="Y22" s="152">
        <f>COUNTIFS(C2:C30,"June",N2:N30,"Information not held")</f>
        <v>1</v>
      </c>
      <c r="Z22" s="152">
        <f>COUNTIFS(C2:C30,"June",N2:N30,"In Progress")</f>
        <v>0</v>
      </c>
      <c r="AA22" s="152">
        <f>COUNTIFS(C2:C30,"June",L2:L30,"elapsed")</f>
        <v>0</v>
      </c>
      <c r="AB22" s="152">
        <f>COUNTIFS(C2:C30,"June",L2:L30,"withdrawn")</f>
        <v>0</v>
      </c>
      <c r="AC22" s="10">
        <f t="shared" si="0"/>
        <v>1</v>
      </c>
    </row>
    <row r="23" spans="1:29" ht="30" customHeight="1" x14ac:dyDescent="0.2">
      <c r="A23" s="198"/>
      <c r="B23" s="201"/>
      <c r="C23" s="198"/>
      <c r="D23" s="122"/>
      <c r="E23" s="220"/>
      <c r="F23" s="220"/>
      <c r="G23" s="220"/>
      <c r="H23" s="220"/>
      <c r="I23" s="217"/>
      <c r="J23" s="214"/>
      <c r="K23" s="123"/>
      <c r="L23" s="207"/>
      <c r="M23" s="124"/>
      <c r="N23" s="204"/>
      <c r="O23" s="46"/>
      <c r="P23" s="46" t="s">
        <v>2390</v>
      </c>
      <c r="Q23" s="148"/>
      <c r="R23" s="117"/>
      <c r="S23" s="24"/>
      <c r="T23" s="27" t="s">
        <v>48</v>
      </c>
      <c r="U23" s="152">
        <f>COUNTIF(C$2:C$2508,"July")</f>
        <v>1</v>
      </c>
      <c r="V23" s="152">
        <f>COUNTIFS(C2:C30,"July",N2:N30,"Full Disclosure")</f>
        <v>1</v>
      </c>
      <c r="W23" s="152">
        <f>COUNTIFS(C2:C31,"July",N2:N31,"Partial Disclosure")</f>
        <v>0</v>
      </c>
      <c r="X23" s="152">
        <f>COUNTIFS(C2:C30,"July",N2:N30,"Refused")</f>
        <v>0</v>
      </c>
      <c r="Y23" s="152">
        <f>COUNTIFS(C2:C30,"July",N2:N30,"Information not held")</f>
        <v>0</v>
      </c>
      <c r="Z23" s="152">
        <f>COUNTIFS(C2:C30,"July",N2:N30,"In Progress")</f>
        <v>0</v>
      </c>
      <c r="AA23" s="152">
        <f>COUNTIFS(C2:C30,"July",L2:L30,"elapsed")</f>
        <v>0</v>
      </c>
      <c r="AB23" s="152">
        <f>COUNTIFS(C2:C30,"July",L2:L30,"withdrawn")</f>
        <v>0</v>
      </c>
      <c r="AC23" s="10">
        <f t="shared" si="0"/>
        <v>1</v>
      </c>
    </row>
    <row r="24" spans="1:29" ht="30" customHeight="1" x14ac:dyDescent="0.2">
      <c r="A24" s="76" t="s">
        <v>2281</v>
      </c>
      <c r="B24" s="76" t="s">
        <v>2293</v>
      </c>
      <c r="C24" s="76" t="s">
        <v>51</v>
      </c>
      <c r="D24" s="19" t="s">
        <v>46</v>
      </c>
      <c r="E24" s="77">
        <v>43767</v>
      </c>
      <c r="F24" s="77">
        <v>43768</v>
      </c>
      <c r="G24" s="77">
        <v>43781</v>
      </c>
      <c r="H24" s="77">
        <v>43795</v>
      </c>
      <c r="I24" s="70">
        <v>43769</v>
      </c>
      <c r="J24" s="171" t="s">
        <v>12</v>
      </c>
      <c r="K24" s="81"/>
      <c r="L24" s="79" t="s">
        <v>78</v>
      </c>
      <c r="M24" s="80" t="s">
        <v>79</v>
      </c>
      <c r="N24" s="46" t="s">
        <v>19</v>
      </c>
      <c r="O24" s="57" t="s">
        <v>13</v>
      </c>
      <c r="P24" s="46"/>
      <c r="Q24" s="148"/>
      <c r="T24" s="27" t="s">
        <v>49</v>
      </c>
      <c r="U24" s="152">
        <f>COUNTIF(C$2:C$2508,"August")</f>
        <v>2</v>
      </c>
      <c r="V24" s="152">
        <f>COUNTIFS(C2:C30,"August",N2:N30,"Full Disclosure")</f>
        <v>1</v>
      </c>
      <c r="W24" s="152">
        <f>COUNTIFS(C8:C36,"February",N8:N36,"Partial Disclosure")</f>
        <v>0</v>
      </c>
      <c r="X24" s="152">
        <f>COUNTIFS(C2:C30,"August",N2:N30,"Refused")</f>
        <v>1</v>
      </c>
      <c r="Y24" s="152">
        <f>COUNTIFS(C2:C30,"August",N2:N30,"Information not held")</f>
        <v>0</v>
      </c>
      <c r="Z24" s="152">
        <f>COUNTIFS(C2:C30,"August",N2:N30,"In Progress")</f>
        <v>0</v>
      </c>
      <c r="AA24" s="152">
        <f>COUNTIFS(C2:C30,"August",L2:L30,"elapsed")</f>
        <v>0</v>
      </c>
      <c r="AB24" s="152">
        <f>COUNTIFS(C2:C30,"August",L2:L30,"withdrawn")</f>
        <v>0</v>
      </c>
      <c r="AC24" s="10">
        <f t="shared" si="0"/>
        <v>2</v>
      </c>
    </row>
    <row r="25" spans="1:29" ht="30" customHeight="1" x14ac:dyDescent="0.2">
      <c r="A25" s="76" t="s">
        <v>2289</v>
      </c>
      <c r="B25" s="76" t="s">
        <v>2530</v>
      </c>
      <c r="C25" s="76" t="s">
        <v>51</v>
      </c>
      <c r="D25" s="19" t="s">
        <v>46</v>
      </c>
      <c r="E25" s="77">
        <v>43768</v>
      </c>
      <c r="F25" s="77">
        <v>43769</v>
      </c>
      <c r="G25" s="77">
        <v>43782</v>
      </c>
      <c r="H25" s="77">
        <v>43796</v>
      </c>
      <c r="I25" s="70">
        <v>43770</v>
      </c>
      <c r="J25" s="171" t="s">
        <v>12</v>
      </c>
      <c r="K25" s="81"/>
      <c r="L25" s="79" t="s">
        <v>78</v>
      </c>
      <c r="M25" s="80" t="s">
        <v>79</v>
      </c>
      <c r="N25" s="46" t="s">
        <v>19</v>
      </c>
      <c r="O25" s="57" t="s">
        <v>13</v>
      </c>
      <c r="P25" s="46"/>
      <c r="Q25" s="148"/>
      <c r="T25" s="27" t="s">
        <v>50</v>
      </c>
      <c r="U25" s="152">
        <f>COUNTIF(C$2:C$2508,"September")</f>
        <v>2</v>
      </c>
      <c r="V25" s="152">
        <f>COUNTIFS(C2:C30,"September",N2:N30,"Full Disclosure")</f>
        <v>0</v>
      </c>
      <c r="W25" s="152">
        <f>COUNTIFS(C2:C36,"September",N2:N36,"Partial Disclosure")</f>
        <v>0</v>
      </c>
      <c r="X25" s="152">
        <f>COUNTIFS(C2:C30,"September",N2:N30,"Refused")</f>
        <v>1</v>
      </c>
      <c r="Y25" s="152">
        <f>COUNTIFS(C2:C30,"September",N2:N30,"Information not held")</f>
        <v>0</v>
      </c>
      <c r="Z25" s="152">
        <f>COUNTIFS(C2:C30,"September",N2:N30,"In Progress")</f>
        <v>0</v>
      </c>
      <c r="AA25" s="152">
        <f>COUNTIFS(C2:C30,"September",L2:L30,"elapsed")</f>
        <v>0</v>
      </c>
      <c r="AB25" s="152">
        <f>COUNTIFS(C2:C30,"September",L2:L30,"withdrawn")</f>
        <v>1</v>
      </c>
      <c r="AC25" s="10">
        <f t="shared" si="0"/>
        <v>2</v>
      </c>
    </row>
    <row r="26" spans="1:29" ht="30" customHeight="1" x14ac:dyDescent="0.2">
      <c r="A26" s="76" t="s">
        <v>2290</v>
      </c>
      <c r="B26" s="125" t="s">
        <v>2391</v>
      </c>
      <c r="C26" s="76" t="s">
        <v>52</v>
      </c>
      <c r="D26" s="19" t="s">
        <v>46</v>
      </c>
      <c r="E26" s="77">
        <v>43773</v>
      </c>
      <c r="F26" s="77">
        <v>43774</v>
      </c>
      <c r="G26" s="77">
        <v>43787</v>
      </c>
      <c r="H26" s="77">
        <v>43801</v>
      </c>
      <c r="I26" s="70">
        <v>43775</v>
      </c>
      <c r="J26" s="171" t="s">
        <v>12</v>
      </c>
      <c r="K26" s="81"/>
      <c r="L26" s="79" t="s">
        <v>78</v>
      </c>
      <c r="M26" s="80" t="s">
        <v>79</v>
      </c>
      <c r="N26" s="46" t="s">
        <v>10</v>
      </c>
      <c r="O26" s="57" t="s">
        <v>13</v>
      </c>
      <c r="P26" s="46"/>
      <c r="Q26" s="148"/>
      <c r="S26" s="26"/>
      <c r="T26" s="27" t="s">
        <v>51</v>
      </c>
      <c r="U26" s="152">
        <f>COUNTIF(C$2:C$2508,"October")</f>
        <v>5</v>
      </c>
      <c r="V26" s="152">
        <f>COUNTIFS(C2:C30,"October",N2:N30,"Full Disclosure")</f>
        <v>2</v>
      </c>
      <c r="W26" s="152">
        <f>COUNTIFS(C2:C30,"October",N2:N30,"Partial Disclosure")</f>
        <v>0</v>
      </c>
      <c r="X26" s="152">
        <f>COUNTIFS(C2:C30,"October",N2:N30,"Refused")</f>
        <v>1</v>
      </c>
      <c r="Y26" s="152">
        <f>COUNTIFS(C2:C30,"October",N2:N30,"Information not held")</f>
        <v>2</v>
      </c>
      <c r="Z26" s="152">
        <f>COUNTIFS(C2:C30,"October",N2:N30,"In Progress")</f>
        <v>0</v>
      </c>
      <c r="AA26" s="152">
        <f>COUNTIFS(C2:C30,"ctober",L2:L30,"elapsed")</f>
        <v>0</v>
      </c>
      <c r="AB26" s="152">
        <f>COUNTIFS(C2:C30,"October",L2:L30,"withdrawn")</f>
        <v>0</v>
      </c>
      <c r="AC26" s="10">
        <f t="shared" si="0"/>
        <v>5</v>
      </c>
    </row>
    <row r="27" spans="1:29" ht="30" customHeight="1" x14ac:dyDescent="0.2">
      <c r="A27" s="76" t="s">
        <v>2291</v>
      </c>
      <c r="B27" s="76" t="s">
        <v>2336</v>
      </c>
      <c r="C27" s="76" t="s">
        <v>52</v>
      </c>
      <c r="D27" s="19" t="s">
        <v>46</v>
      </c>
      <c r="E27" s="77">
        <v>43773</v>
      </c>
      <c r="F27" s="77">
        <v>43774</v>
      </c>
      <c r="G27" s="77">
        <v>43787</v>
      </c>
      <c r="H27" s="77">
        <v>43801</v>
      </c>
      <c r="I27" s="70">
        <v>43790</v>
      </c>
      <c r="J27" s="171" t="s">
        <v>12</v>
      </c>
      <c r="K27" s="81"/>
      <c r="L27" s="79" t="s">
        <v>78</v>
      </c>
      <c r="M27" s="80" t="s">
        <v>79</v>
      </c>
      <c r="N27" s="46" t="s">
        <v>10</v>
      </c>
      <c r="O27" s="57" t="s">
        <v>13</v>
      </c>
      <c r="P27" s="46"/>
      <c r="Q27" s="148"/>
      <c r="S27" s="26"/>
      <c r="T27" s="27" t="s">
        <v>52</v>
      </c>
      <c r="U27" s="152">
        <f>COUNTIF(C$2:C$2508,"November")</f>
        <v>4</v>
      </c>
      <c r="V27" s="152">
        <f>COUNTIFS(C2:C30,"November",N2:N30,"Full Disclosure")</f>
        <v>3</v>
      </c>
      <c r="W27" s="152">
        <f>COUNTIFS(C2:C30,"November",N2:N30,"Partial Disclosure")</f>
        <v>0</v>
      </c>
      <c r="X27" s="152">
        <f>COUNTIFS(C2:C30,"November",N2:N30,"Refused")</f>
        <v>0</v>
      </c>
      <c r="Y27" s="152">
        <f>COUNTIFS(C2:C30,"November",N2:N30,"Information not held")</f>
        <v>1</v>
      </c>
      <c r="Z27" s="152">
        <f>COUNTIFS(C2:C30,"November",N2:N30,"In Progress")</f>
        <v>0</v>
      </c>
      <c r="AA27" s="152">
        <f>COUNTIFS(C2:C30,"November",L2:L30,"elapsed")</f>
        <v>0</v>
      </c>
      <c r="AB27" s="152">
        <f>COUNTIFS(C2:C30,"November",L2:L30,"withdrawn")</f>
        <v>0</v>
      </c>
      <c r="AC27" s="10">
        <f t="shared" si="0"/>
        <v>4</v>
      </c>
    </row>
    <row r="28" spans="1:29" ht="30" customHeight="1" x14ac:dyDescent="0.2">
      <c r="A28" s="76" t="s">
        <v>2292</v>
      </c>
      <c r="B28" s="76" t="s">
        <v>2529</v>
      </c>
      <c r="C28" s="76" t="s">
        <v>52</v>
      </c>
      <c r="D28" s="19" t="s">
        <v>46</v>
      </c>
      <c r="E28" s="77">
        <v>43783</v>
      </c>
      <c r="F28" s="77">
        <v>43784</v>
      </c>
      <c r="G28" s="77">
        <v>43797</v>
      </c>
      <c r="H28" s="77">
        <v>43811</v>
      </c>
      <c r="I28" s="70">
        <v>43810</v>
      </c>
      <c r="J28" s="171" t="s">
        <v>12</v>
      </c>
      <c r="K28" s="81"/>
      <c r="L28" s="79" t="s">
        <v>78</v>
      </c>
      <c r="M28" s="80" t="s">
        <v>79</v>
      </c>
      <c r="N28" s="46" t="s">
        <v>19</v>
      </c>
      <c r="O28" s="57" t="s">
        <v>13</v>
      </c>
      <c r="P28" s="46"/>
      <c r="Q28" s="148"/>
      <c r="S28" s="26"/>
      <c r="T28" s="27" t="s">
        <v>53</v>
      </c>
      <c r="U28" s="152">
        <f>COUNTIF(C$2:C$2508,"December")</f>
        <v>1</v>
      </c>
      <c r="V28" s="152">
        <f>COUNTIFS(C2:C30,"December",N2:N30,"Full Disclosure")</f>
        <v>0</v>
      </c>
      <c r="W28" s="152">
        <f>COUNTIFS(C2:C30,"December",N2:N30,"Partial Disclosure")</f>
        <v>0</v>
      </c>
      <c r="X28" s="152">
        <f>COUNTIFS(C2:C30,"December",N2:N30,"Refused")</f>
        <v>0</v>
      </c>
      <c r="Y28" s="152">
        <f>COUNTIFS(C2:C30,"December",N2:N30,"Information not held")</f>
        <v>0</v>
      </c>
      <c r="Z28" s="152">
        <f>COUNTIFS(C2:C30,"December",N2:N30,"In Progress")</f>
        <v>0</v>
      </c>
      <c r="AA28" s="152">
        <f>COUNTIFS(C2:C30,"December",L2:L30,"elapsed")</f>
        <v>0</v>
      </c>
      <c r="AB28" s="152">
        <f>COUNTIFS(C2:C30,"December",L2:L30,"withdrawn")</f>
        <v>1</v>
      </c>
      <c r="AC28" s="10">
        <f t="shared" si="0"/>
        <v>1</v>
      </c>
    </row>
    <row r="29" spans="1:29" ht="30" customHeight="1" x14ac:dyDescent="0.2">
      <c r="A29" s="76" t="s">
        <v>2393</v>
      </c>
      <c r="B29" s="76" t="s">
        <v>2394</v>
      </c>
      <c r="C29" s="76" t="s">
        <v>52</v>
      </c>
      <c r="D29" s="19"/>
      <c r="E29" s="77">
        <v>43790</v>
      </c>
      <c r="F29" s="77">
        <v>43791</v>
      </c>
      <c r="G29" s="77">
        <v>43804</v>
      </c>
      <c r="H29" s="77">
        <v>43818</v>
      </c>
      <c r="I29" s="70">
        <v>43795</v>
      </c>
      <c r="J29" s="171" t="s">
        <v>12</v>
      </c>
      <c r="K29" s="81"/>
      <c r="L29" s="79" t="s">
        <v>78</v>
      </c>
      <c r="M29" s="80"/>
      <c r="N29" s="46" t="s">
        <v>10</v>
      </c>
      <c r="O29" s="57"/>
      <c r="P29" s="46"/>
      <c r="Q29" s="148"/>
      <c r="S29" s="26"/>
      <c r="T29" s="24"/>
      <c r="U29" s="10"/>
      <c r="V29" s="10"/>
      <c r="W29" s="10"/>
      <c r="X29" s="10"/>
      <c r="Y29" s="10"/>
      <c r="Z29" s="30"/>
      <c r="AA29" s="30"/>
      <c r="AB29" s="32"/>
    </row>
    <row r="30" spans="1:29" ht="30" customHeight="1" x14ac:dyDescent="0.2">
      <c r="A30" s="76" t="s">
        <v>2439</v>
      </c>
      <c r="B30" s="76" t="s">
        <v>2444</v>
      </c>
      <c r="C30" s="76" t="s">
        <v>53</v>
      </c>
      <c r="D30" s="19"/>
      <c r="E30" s="77" t="s">
        <v>25</v>
      </c>
      <c r="F30" s="77" t="s">
        <v>25</v>
      </c>
      <c r="G30" s="77" t="s">
        <v>25</v>
      </c>
      <c r="H30" s="77" t="s">
        <v>25</v>
      </c>
      <c r="I30" s="70" t="s">
        <v>25</v>
      </c>
      <c r="J30" s="175" t="s">
        <v>25</v>
      </c>
      <c r="K30" s="81"/>
      <c r="L30" s="79" t="s">
        <v>79</v>
      </c>
      <c r="M30" s="80"/>
      <c r="N30" s="46" t="s">
        <v>25</v>
      </c>
      <c r="O30" s="57"/>
      <c r="P30" s="46"/>
      <c r="Q30" s="148" t="s">
        <v>2465</v>
      </c>
      <c r="S30" s="138"/>
      <c r="T30" s="24"/>
      <c r="U30" s="10"/>
      <c r="V30" s="10"/>
      <c r="W30" s="10"/>
      <c r="X30" s="10"/>
      <c r="Y30" s="10"/>
      <c r="Z30" s="30"/>
      <c r="AA30" s="30"/>
      <c r="AB30" s="32"/>
    </row>
    <row r="31" spans="1:29" ht="30" customHeight="1" x14ac:dyDescent="0.2">
      <c r="A31" s="139"/>
      <c r="B31" s="139"/>
      <c r="C31" s="139"/>
      <c r="D31" s="139"/>
      <c r="E31" s="141"/>
      <c r="F31" s="141"/>
      <c r="G31" s="141"/>
      <c r="H31" s="141"/>
      <c r="I31" s="141"/>
      <c r="J31" s="65"/>
      <c r="K31" s="144"/>
      <c r="L31" s="142"/>
      <c r="M31" s="142"/>
      <c r="N31" s="139"/>
      <c r="O31" s="65"/>
      <c r="P31" s="139"/>
      <c r="Q31" s="139"/>
      <c r="S31" s="26"/>
      <c r="T31" s="24"/>
      <c r="U31" s="24"/>
      <c r="V31" s="24"/>
      <c r="W31" s="24"/>
      <c r="X31" s="24"/>
      <c r="Y31" s="24"/>
      <c r="Z31" s="24"/>
      <c r="AA31" s="24"/>
      <c r="AB31" s="10"/>
    </row>
    <row r="32" spans="1:29" ht="30" customHeight="1" x14ac:dyDescent="0.2">
      <c r="A32" s="139"/>
      <c r="B32" s="139"/>
      <c r="C32" s="139"/>
      <c r="D32" s="139"/>
      <c r="E32" s="141"/>
      <c r="F32" s="141"/>
      <c r="G32" s="141"/>
      <c r="H32" s="141"/>
      <c r="I32" s="141"/>
      <c r="J32" s="65"/>
      <c r="K32" s="144"/>
      <c r="L32" s="142"/>
      <c r="M32" s="142"/>
      <c r="N32" s="139"/>
      <c r="O32" s="65"/>
      <c r="P32" s="139"/>
      <c r="Q32" s="139"/>
      <c r="S32" s="26"/>
      <c r="T32" s="24"/>
      <c r="U32" s="24"/>
      <c r="V32" s="24"/>
      <c r="W32" s="24"/>
      <c r="X32" s="24"/>
      <c r="Y32" s="24"/>
      <c r="Z32" s="24"/>
      <c r="AA32" s="24"/>
      <c r="AB32" s="10"/>
    </row>
    <row r="33" spans="1:28" ht="30" customHeight="1" x14ac:dyDescent="0.2">
      <c r="A33" s="139"/>
      <c r="B33" s="139"/>
      <c r="C33" s="139"/>
      <c r="D33" s="139"/>
      <c r="E33" s="141"/>
      <c r="F33" s="141"/>
      <c r="G33" s="141"/>
      <c r="H33" s="141"/>
      <c r="I33" s="141"/>
      <c r="J33" s="65"/>
      <c r="K33" s="144"/>
      <c r="L33" s="142"/>
      <c r="M33" s="142"/>
      <c r="N33" s="139"/>
      <c r="O33" s="65"/>
      <c r="P33" s="139"/>
      <c r="Q33" s="139"/>
      <c r="S33" s="26"/>
      <c r="T33" s="24"/>
      <c r="U33" s="24"/>
      <c r="V33" s="24"/>
      <c r="W33" s="24"/>
      <c r="X33" s="24"/>
      <c r="Y33" s="24"/>
      <c r="Z33" s="24"/>
      <c r="AA33" s="24"/>
      <c r="AB33" s="24"/>
    </row>
    <row r="34" spans="1:28" ht="30" customHeight="1" x14ac:dyDescent="0.2">
      <c r="A34" s="139"/>
      <c r="B34" s="139"/>
      <c r="C34" s="139"/>
      <c r="D34" s="139"/>
      <c r="E34" s="141"/>
      <c r="F34" s="141"/>
      <c r="G34" s="141"/>
      <c r="H34" s="141"/>
      <c r="I34" s="141"/>
      <c r="J34" s="65"/>
      <c r="K34" s="144"/>
      <c r="L34" s="142"/>
      <c r="M34" s="142"/>
      <c r="N34" s="139"/>
      <c r="O34" s="65"/>
      <c r="P34" s="139"/>
      <c r="Q34" s="139"/>
      <c r="S34" s="26"/>
      <c r="T34" s="24"/>
      <c r="U34" s="24"/>
      <c r="V34" s="24"/>
      <c r="W34" s="24"/>
      <c r="X34" s="24"/>
      <c r="Y34" s="24"/>
      <c r="Z34" s="24"/>
      <c r="AA34" s="24"/>
      <c r="AB34" s="24"/>
    </row>
    <row r="35" spans="1:28" ht="30" customHeight="1" x14ac:dyDescent="0.2">
      <c r="A35" s="139"/>
      <c r="B35" s="139"/>
      <c r="C35" s="139"/>
      <c r="D35" s="139"/>
      <c r="E35" s="141"/>
      <c r="F35" s="141"/>
      <c r="G35" s="141"/>
      <c r="H35" s="141"/>
      <c r="S35" s="26"/>
      <c r="T35" s="24"/>
      <c r="U35" s="24"/>
      <c r="V35" s="24"/>
      <c r="W35" s="24"/>
      <c r="X35" s="24"/>
      <c r="Y35" s="24"/>
      <c r="Z35" s="24"/>
      <c r="AA35" s="24"/>
      <c r="AB35" s="24"/>
    </row>
    <row r="36" spans="1:28" ht="30" customHeight="1" x14ac:dyDescent="0.2">
      <c r="A36" s="139"/>
      <c r="B36" s="139"/>
      <c r="C36" s="139"/>
      <c r="D36" s="139"/>
      <c r="E36" s="141"/>
      <c r="F36" s="141"/>
      <c r="G36" s="141"/>
      <c r="H36" s="141"/>
      <c r="S36" s="26"/>
      <c r="T36" s="24"/>
      <c r="U36" s="24"/>
      <c r="V36" s="24"/>
      <c r="W36" s="24"/>
      <c r="X36" s="24"/>
      <c r="Y36" s="24"/>
      <c r="Z36" s="24"/>
      <c r="AA36" s="24"/>
      <c r="AB36" s="24"/>
    </row>
    <row r="37" spans="1:28" ht="30" customHeight="1" x14ac:dyDescent="0.2">
      <c r="T37" s="24"/>
      <c r="U37" s="24"/>
      <c r="V37" s="24"/>
      <c r="W37" s="24"/>
      <c r="X37" s="24"/>
      <c r="Y37" s="24"/>
      <c r="Z37" s="24"/>
      <c r="AA37" s="24"/>
      <c r="AB37" s="24"/>
    </row>
    <row r="38" spans="1:28" ht="30" customHeight="1" x14ac:dyDescent="0.2">
      <c r="B38" s="3"/>
      <c r="C38" s="94"/>
      <c r="S38" s="24"/>
      <c r="T38" s="24"/>
      <c r="U38" s="24"/>
      <c r="V38" s="24"/>
      <c r="W38" s="24"/>
      <c r="X38" s="24"/>
      <c r="Y38" s="24"/>
      <c r="Z38" s="24"/>
      <c r="AA38" s="24"/>
      <c r="AB38" s="24"/>
    </row>
    <row r="39" spans="1:28" ht="30" customHeight="1" x14ac:dyDescent="0.2">
      <c r="C39" s="94"/>
      <c r="S39" s="26"/>
      <c r="T39" s="24"/>
      <c r="U39" s="24"/>
      <c r="V39" s="24"/>
      <c r="W39" s="24"/>
      <c r="X39" s="24"/>
      <c r="Y39" s="24"/>
      <c r="Z39" s="24"/>
      <c r="AA39" s="24"/>
      <c r="AB39" s="24"/>
    </row>
    <row r="40" spans="1:28" ht="30" customHeight="1" x14ac:dyDescent="0.2">
      <c r="S40" s="26"/>
      <c r="T40" s="10"/>
      <c r="U40" s="10"/>
      <c r="V40" s="10"/>
      <c r="W40" s="10"/>
      <c r="X40" s="10"/>
      <c r="Y40" s="10"/>
      <c r="Z40" s="10"/>
      <c r="AA40" s="10"/>
      <c r="AB40" s="24"/>
    </row>
    <row r="41" spans="1:28" ht="30" customHeight="1" x14ac:dyDescent="0.2">
      <c r="S41" s="26"/>
      <c r="T41" s="10"/>
      <c r="U41" s="10"/>
      <c r="V41" s="10"/>
      <c r="W41" s="10"/>
      <c r="X41" s="10"/>
      <c r="Y41" s="10"/>
      <c r="Z41" s="10"/>
      <c r="AA41" s="10"/>
      <c r="AB41" s="24"/>
    </row>
    <row r="42" spans="1:28" ht="30" customHeight="1" x14ac:dyDescent="0.2">
      <c r="S42" s="26"/>
      <c r="T42" s="24"/>
      <c r="U42" s="24"/>
    </row>
    <row r="43" spans="1:28" ht="30" customHeight="1" x14ac:dyDescent="0.2">
      <c r="S43" s="26"/>
      <c r="T43" s="24"/>
      <c r="U43" s="24"/>
    </row>
    <row r="44" spans="1:28" ht="30" customHeight="1" x14ac:dyDescent="0.2">
      <c r="S44" s="24"/>
      <c r="T44" s="24"/>
      <c r="U44" s="24"/>
    </row>
    <row r="45" spans="1:28" ht="30" customHeight="1" x14ac:dyDescent="0.2">
      <c r="S45" s="26"/>
      <c r="T45" s="24"/>
      <c r="U45" s="24"/>
    </row>
    <row r="46" spans="1:28" ht="30" customHeight="1" x14ac:dyDescent="0.2">
      <c r="S46" s="26"/>
      <c r="T46" s="24"/>
      <c r="U46" s="24"/>
    </row>
    <row r="47" spans="1:28" ht="30" customHeight="1" x14ac:dyDescent="0.2">
      <c r="S47" s="26"/>
      <c r="T47" s="24"/>
      <c r="U47" s="26"/>
    </row>
    <row r="48" spans="1:28" ht="30" customHeight="1" x14ac:dyDescent="0.2">
      <c r="S48" s="26"/>
      <c r="T48" s="24"/>
      <c r="U48" s="26"/>
    </row>
    <row r="49" spans="19:21" ht="30" customHeight="1" x14ac:dyDescent="0.2">
      <c r="S49" s="26"/>
      <c r="T49" s="24"/>
      <c r="U49" s="26"/>
    </row>
    <row r="50" spans="19:21" ht="30" customHeight="1" x14ac:dyDescent="0.2">
      <c r="S50" s="24"/>
      <c r="T50" s="24"/>
      <c r="U50" s="26"/>
    </row>
    <row r="51" spans="19:21" ht="30" customHeight="1" x14ac:dyDescent="0.2">
      <c r="S51" s="26"/>
      <c r="T51" s="24"/>
      <c r="U51" s="26"/>
    </row>
    <row r="52" spans="19:21" ht="30" customHeight="1" x14ac:dyDescent="0.2">
      <c r="S52" s="43"/>
      <c r="T52" s="24"/>
      <c r="U52" s="26"/>
    </row>
    <row r="53" spans="19:21" ht="30" customHeight="1" x14ac:dyDescent="0.2">
      <c r="S53" s="44"/>
      <c r="T53" s="24"/>
      <c r="U53" s="26"/>
    </row>
    <row r="54" spans="19:21" ht="30" customHeight="1" x14ac:dyDescent="0.2">
      <c r="S54" s="44"/>
      <c r="T54" s="24"/>
      <c r="U54" s="26"/>
    </row>
    <row r="55" spans="19:21" ht="30" customHeight="1" x14ac:dyDescent="0.2">
      <c r="S55" s="44"/>
      <c r="T55" s="24"/>
      <c r="U55" s="26"/>
    </row>
    <row r="56" spans="19:21" ht="30" customHeight="1" x14ac:dyDescent="0.2">
      <c r="S56" s="44"/>
      <c r="T56" s="24"/>
      <c r="U56" s="26"/>
    </row>
    <row r="57" spans="19:21" ht="30" customHeight="1" x14ac:dyDescent="0.2">
      <c r="S57" s="24"/>
      <c r="T57" s="24"/>
      <c r="U57" s="26"/>
    </row>
    <row r="58" spans="19:21" ht="30" customHeight="1" x14ac:dyDescent="0.2">
      <c r="S58" s="24"/>
      <c r="T58" s="24"/>
      <c r="U58" s="26"/>
    </row>
    <row r="59" spans="19:21" ht="30" customHeight="1" x14ac:dyDescent="0.2">
      <c r="S59" s="42"/>
      <c r="T59" s="24"/>
      <c r="U59" s="26"/>
    </row>
    <row r="60" spans="19:21" ht="30" customHeight="1" x14ac:dyDescent="0.2">
      <c r="S60" s="42"/>
      <c r="T60" s="24"/>
      <c r="U60" s="26"/>
    </row>
    <row r="61" spans="19:21" ht="30" customHeight="1" x14ac:dyDescent="0.2">
      <c r="S61" s="42"/>
      <c r="T61" s="24"/>
      <c r="U61" s="24"/>
    </row>
    <row r="62" spans="19:21" ht="30" customHeight="1" x14ac:dyDescent="0.2">
      <c r="S62" s="42"/>
    </row>
    <row r="63" spans="19:21" ht="30" customHeight="1" x14ac:dyDescent="0.2">
      <c r="S63" s="42"/>
    </row>
    <row r="64" spans="19:21" ht="30" customHeight="1" x14ac:dyDescent="0.2">
      <c r="S64" s="42"/>
    </row>
    <row r="65" spans="19:19" ht="30" customHeight="1" x14ac:dyDescent="0.2">
      <c r="S65" s="42"/>
    </row>
    <row r="66" spans="19:19" ht="30" customHeight="1" x14ac:dyDescent="0.2">
      <c r="S66" s="42"/>
    </row>
    <row r="67" spans="19:19" ht="30" customHeight="1" x14ac:dyDescent="0.2">
      <c r="S67" s="42"/>
    </row>
    <row r="68" spans="19:19" ht="30" customHeight="1" x14ac:dyDescent="0.2">
      <c r="S68" s="42"/>
    </row>
    <row r="69" spans="19:19" ht="30" customHeight="1" x14ac:dyDescent="0.2">
      <c r="S69" s="42"/>
    </row>
    <row r="70" spans="19:19" ht="30" customHeight="1" x14ac:dyDescent="0.2">
      <c r="S70" s="42"/>
    </row>
    <row r="71" spans="19:19" ht="30" customHeight="1" x14ac:dyDescent="0.2">
      <c r="S71" s="42"/>
    </row>
    <row r="72" spans="19:19" ht="30" customHeight="1" x14ac:dyDescent="0.2">
      <c r="S72" s="42"/>
    </row>
    <row r="73" spans="19:19" ht="30" customHeight="1" x14ac:dyDescent="0.2">
      <c r="S73" s="24"/>
    </row>
  </sheetData>
  <mergeCells count="20">
    <mergeCell ref="A21:A23"/>
    <mergeCell ref="G21:G23"/>
    <mergeCell ref="F21:F23"/>
    <mergeCell ref="E21:E23"/>
    <mergeCell ref="Y14:Y15"/>
    <mergeCell ref="V13:Z13"/>
    <mergeCell ref="U14:U15"/>
    <mergeCell ref="V14:V15"/>
    <mergeCell ref="W14:W15"/>
    <mergeCell ref="X14:X15"/>
    <mergeCell ref="Z14:Z15"/>
    <mergeCell ref="AB14:AB15"/>
    <mergeCell ref="C21:C23"/>
    <mergeCell ref="B21:B23"/>
    <mergeCell ref="N21:N23"/>
    <mergeCell ref="L21:L23"/>
    <mergeCell ref="J21:J23"/>
    <mergeCell ref="I21:I23"/>
    <mergeCell ref="H21:H23"/>
    <mergeCell ref="AA14:AA15"/>
  </mergeCells>
  <dataValidations count="12">
    <dataValidation type="list" allowBlank="1" showInputMessage="1" showErrorMessage="1" sqref="L1" xr:uid="{00000000-0002-0000-0200-000000000000}">
      <formula1>$M$2:$M$4</formula1>
    </dataValidation>
    <dataValidation type="list" allowBlank="1" showInputMessage="1" showErrorMessage="1" sqref="J1 K6:K9" xr:uid="{00000000-0002-0000-0200-000001000000}">
      <formula1>$K$2:$K$3</formula1>
    </dataValidation>
    <dataValidation type="list" allowBlank="1" showInputMessage="1" showErrorMessage="1" sqref="N1 Q31:Q34 P1 P35:P65536 K5 K24:K34" xr:uid="{00000000-0002-0000-0200-000002000000}">
      <formula1>#REF!</formula1>
    </dataValidation>
    <dataValidation type="list" allowBlank="1" showInputMessage="1" showErrorMessage="1" sqref="C1" xr:uid="{00000000-0002-0000-0200-000003000000}">
      <formula1>$D$2:$D$7</formula1>
    </dataValidation>
    <dataValidation showDropDown="1" showInputMessage="1" showErrorMessage="1" sqref="I1 I10:I21 I35:I65536" xr:uid="{00000000-0002-0000-0200-000004000000}"/>
    <dataValidation type="list" allowBlank="1" showInputMessage="1" showErrorMessage="1" sqref="L2:L21 L24:L34" xr:uid="{00000000-0002-0000-0200-000005000000}">
      <formula1>$M$2:$M$6</formula1>
    </dataValidation>
    <dataValidation type="list" allowBlank="1" showInputMessage="1" showErrorMessage="1" sqref="N2:N21 N24:N34" xr:uid="{00000000-0002-0000-0200-000006000000}">
      <formula1>$O$2:$O$7</formula1>
    </dataValidation>
    <dataValidation type="list" allowBlank="1" showInputMessage="1" showErrorMessage="1" sqref="C15 C21 C38:C39 C19 C17" xr:uid="{00000000-0002-0000-0200-000008000000}">
      <formula1>$C$2:$C$21</formula1>
    </dataValidation>
    <dataValidation type="list" allowBlank="1" showInputMessage="1" showErrorMessage="1" sqref="C16 C20 C18" xr:uid="{00000000-0002-0000-0200-000009000000}">
      <formula1>$D$2:$D$13</formula1>
    </dataValidation>
    <dataValidation type="list" allowBlank="1" showInputMessage="1" showErrorMessage="1" sqref="P2:P15 P18:P34" xr:uid="{00000000-0002-0000-0200-00000A000000}">
      <formula1>$R$2:$R$10</formula1>
    </dataValidation>
    <dataValidation type="list" allowBlank="1" showInputMessage="1" showErrorMessage="1" sqref="J2:J39" xr:uid="{00000000-0002-0000-0200-00000B000000}">
      <formula1>$K$2:$K$4</formula1>
    </dataValidation>
    <dataValidation type="list" allowBlank="1" showInputMessage="1" showErrorMessage="1" sqref="C2:C14 C24:C36" xr:uid="{00000000-0002-0000-0200-00000C000000}">
      <formula1>$T$17:$T$28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6"/>
  <sheetViews>
    <sheetView workbookViewId="0">
      <selection activeCell="C9" sqref="C9"/>
    </sheetView>
  </sheetViews>
  <sheetFormatPr defaultRowHeight="12.75" x14ac:dyDescent="0.2"/>
  <cols>
    <col min="1" max="1" width="14.5703125" style="87" customWidth="1"/>
    <col min="2" max="2" width="49.28515625" style="87" customWidth="1"/>
    <col min="3" max="3" width="19.42578125" style="87" customWidth="1"/>
    <col min="4" max="4" width="60.140625" style="87" customWidth="1"/>
    <col min="5" max="16384" width="9.140625" style="87"/>
  </cols>
  <sheetData>
    <row r="1" spans="1:4" s="86" customFormat="1" ht="39" customHeight="1" x14ac:dyDescent="0.25">
      <c r="A1" s="85" t="s">
        <v>59</v>
      </c>
      <c r="B1" s="85" t="s">
        <v>57</v>
      </c>
      <c r="C1" s="85" t="s">
        <v>58</v>
      </c>
      <c r="D1" s="85" t="s">
        <v>61</v>
      </c>
    </row>
    <row r="2" spans="1:4" ht="409.5" customHeight="1" x14ac:dyDescent="0.2">
      <c r="A2" s="136" t="s">
        <v>2430</v>
      </c>
      <c r="B2" s="129" t="s">
        <v>2426</v>
      </c>
      <c r="C2" s="130">
        <v>43780</v>
      </c>
      <c r="D2" s="133" t="s">
        <v>2457</v>
      </c>
    </row>
    <row r="3" spans="1:4" ht="376.5" customHeight="1" x14ac:dyDescent="0.2">
      <c r="A3" s="137" t="s">
        <v>2431</v>
      </c>
      <c r="B3" s="133" t="s">
        <v>2429</v>
      </c>
      <c r="C3" s="131"/>
      <c r="D3" s="133" t="s">
        <v>2458</v>
      </c>
    </row>
    <row r="4" spans="1:4" ht="107.25" customHeight="1" x14ac:dyDescent="0.2">
      <c r="A4" s="135">
        <v>43777</v>
      </c>
      <c r="B4" s="134" t="s">
        <v>2428</v>
      </c>
      <c r="C4" s="132"/>
      <c r="D4" s="134"/>
    </row>
    <row r="5" spans="1:4" x14ac:dyDescent="0.2">
      <c r="A5" s="145"/>
      <c r="B5" s="146"/>
      <c r="C5" s="147"/>
      <c r="D5" s="147"/>
    </row>
    <row r="6" spans="1:4" x14ac:dyDescent="0.2">
      <c r="A6" s="145"/>
      <c r="B6" s="146"/>
      <c r="C6" s="147"/>
      <c r="D6" s="147"/>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33"/>
  <sheetViews>
    <sheetView tabSelected="1" workbookViewId="0">
      <selection activeCell="D16" sqref="D16"/>
    </sheetView>
  </sheetViews>
  <sheetFormatPr defaultRowHeight="12.75" x14ac:dyDescent="0.2"/>
  <cols>
    <col min="1" max="1" width="17.28515625" customWidth="1"/>
    <col min="2" max="2" width="26.28515625" customWidth="1"/>
    <col min="3" max="3" width="23.42578125" customWidth="1"/>
  </cols>
  <sheetData>
    <row r="1" spans="1:3" ht="45" customHeight="1" x14ac:dyDescent="0.2">
      <c r="A1" s="84" t="s">
        <v>3</v>
      </c>
      <c r="B1" s="84" t="s">
        <v>33</v>
      </c>
      <c r="C1" s="84" t="s">
        <v>60</v>
      </c>
    </row>
    <row r="2" spans="1:3" ht="12.75" customHeight="1" x14ac:dyDescent="0.2">
      <c r="A2" s="228" t="s">
        <v>130</v>
      </c>
      <c r="B2" s="228" t="s">
        <v>1455</v>
      </c>
      <c r="C2" s="228" t="s">
        <v>1456</v>
      </c>
    </row>
    <row r="3" spans="1:3" x14ac:dyDescent="0.2">
      <c r="A3" s="227"/>
      <c r="B3" s="227"/>
      <c r="C3" s="227"/>
    </row>
    <row r="4" spans="1:3" x14ac:dyDescent="0.2">
      <c r="A4" s="228" t="s">
        <v>184</v>
      </c>
      <c r="B4" s="228" t="s">
        <v>1429</v>
      </c>
      <c r="C4" s="228" t="s">
        <v>1467</v>
      </c>
    </row>
    <row r="5" spans="1:3" x14ac:dyDescent="0.2">
      <c r="A5" s="227"/>
      <c r="B5" s="227"/>
      <c r="C5" s="227"/>
    </row>
    <row r="6" spans="1:3" x14ac:dyDescent="0.2">
      <c r="A6" s="228" t="s">
        <v>218</v>
      </c>
      <c r="B6" s="228" t="s">
        <v>1454</v>
      </c>
      <c r="C6" s="228" t="s">
        <v>1523</v>
      </c>
    </row>
    <row r="7" spans="1:3" x14ac:dyDescent="0.2">
      <c r="A7" s="227"/>
      <c r="B7" s="227"/>
      <c r="C7" s="227"/>
    </row>
    <row r="8" spans="1:3" x14ac:dyDescent="0.2">
      <c r="A8" s="228" t="s">
        <v>358</v>
      </c>
      <c r="B8" s="228" t="s">
        <v>1706</v>
      </c>
      <c r="C8" s="228" t="s">
        <v>1707</v>
      </c>
    </row>
    <row r="9" spans="1:3" x14ac:dyDescent="0.2">
      <c r="A9" s="227"/>
      <c r="B9" s="227"/>
      <c r="C9" s="227"/>
    </row>
    <row r="10" spans="1:3" x14ac:dyDescent="0.2">
      <c r="A10" s="228" t="s">
        <v>742</v>
      </c>
      <c r="B10" s="228" t="s">
        <v>1982</v>
      </c>
      <c r="C10" s="228" t="s">
        <v>2203</v>
      </c>
    </row>
    <row r="11" spans="1:3" x14ac:dyDescent="0.2">
      <c r="A11" s="227"/>
      <c r="B11" s="227"/>
      <c r="C11" s="227"/>
    </row>
    <row r="12" spans="1:3" x14ac:dyDescent="0.2">
      <c r="A12" s="228" t="s">
        <v>743</v>
      </c>
      <c r="B12" s="228" t="s">
        <v>1982</v>
      </c>
      <c r="C12" s="226" t="s">
        <v>2203</v>
      </c>
    </row>
    <row r="13" spans="1:3" x14ac:dyDescent="0.2">
      <c r="A13" s="227"/>
      <c r="B13" s="227"/>
      <c r="C13" s="227"/>
    </row>
    <row r="14" spans="1:3" x14ac:dyDescent="0.2">
      <c r="A14" s="228" t="s">
        <v>906</v>
      </c>
      <c r="B14" s="228" t="s">
        <v>2155</v>
      </c>
      <c r="C14" s="226" t="s">
        <v>2220</v>
      </c>
    </row>
    <row r="15" spans="1:3" x14ac:dyDescent="0.2">
      <c r="A15" s="227"/>
      <c r="B15" s="227"/>
      <c r="C15" s="227"/>
    </row>
    <row r="16" spans="1:3" x14ac:dyDescent="0.2">
      <c r="A16" s="226" t="s">
        <v>897</v>
      </c>
      <c r="B16" s="226" t="s">
        <v>2253</v>
      </c>
      <c r="C16" s="226" t="s">
        <v>2333</v>
      </c>
    </row>
    <row r="17" spans="1:3" x14ac:dyDescent="0.2">
      <c r="A17" s="227"/>
      <c r="B17" s="227"/>
      <c r="C17" s="227"/>
    </row>
    <row r="18" spans="1:3" x14ac:dyDescent="0.2">
      <c r="A18" s="226" t="s">
        <v>976</v>
      </c>
      <c r="B18" s="226" t="s">
        <v>2332</v>
      </c>
      <c r="C18" s="226" t="s">
        <v>2435</v>
      </c>
    </row>
    <row r="19" spans="1:3" x14ac:dyDescent="0.2">
      <c r="A19" s="227"/>
      <c r="B19" s="227"/>
      <c r="C19" s="227"/>
    </row>
    <row r="20" spans="1:3" x14ac:dyDescent="0.2">
      <c r="A20" s="226" t="s">
        <v>1052</v>
      </c>
      <c r="B20" s="226" t="s">
        <v>2375</v>
      </c>
      <c r="C20" s="226" t="s">
        <v>2472</v>
      </c>
    </row>
    <row r="21" spans="1:3" x14ac:dyDescent="0.2">
      <c r="A21" s="227"/>
      <c r="B21" s="227"/>
      <c r="C21" s="227"/>
    </row>
    <row r="22" spans="1:3" x14ac:dyDescent="0.2">
      <c r="A22" s="226" t="s">
        <v>1091</v>
      </c>
      <c r="B22" s="226" t="s">
        <v>2385</v>
      </c>
      <c r="C22" s="226" t="s">
        <v>2435</v>
      </c>
    </row>
    <row r="23" spans="1:3" x14ac:dyDescent="0.2">
      <c r="A23" s="227"/>
      <c r="B23" s="227"/>
      <c r="C23" s="227"/>
    </row>
    <row r="24" spans="1:3" x14ac:dyDescent="0.2">
      <c r="A24" s="226" t="s">
        <v>2433</v>
      </c>
      <c r="B24" s="226" t="s">
        <v>2385</v>
      </c>
      <c r="C24" s="226" t="s">
        <v>2472</v>
      </c>
    </row>
    <row r="25" spans="1:3" x14ac:dyDescent="0.2">
      <c r="A25" s="227"/>
      <c r="B25" s="227"/>
      <c r="C25" s="227"/>
    </row>
    <row r="26" spans="1:3" x14ac:dyDescent="0.2">
      <c r="A26" s="226" t="s">
        <v>2440</v>
      </c>
      <c r="B26" s="226" t="s">
        <v>2470</v>
      </c>
      <c r="C26" s="226" t="s">
        <v>2503</v>
      </c>
    </row>
    <row r="27" spans="1:3" x14ac:dyDescent="0.2">
      <c r="A27" s="227"/>
      <c r="B27" s="227"/>
      <c r="C27" s="227"/>
    </row>
    <row r="28" spans="1:3" x14ac:dyDescent="0.2">
      <c r="A28" s="226" t="s">
        <v>2469</v>
      </c>
      <c r="B28" s="226" t="s">
        <v>2470</v>
      </c>
      <c r="C28" s="226" t="s">
        <v>2471</v>
      </c>
    </row>
    <row r="29" spans="1:3" x14ac:dyDescent="0.2">
      <c r="A29" s="227"/>
      <c r="B29" s="227"/>
      <c r="C29" s="227"/>
    </row>
    <row r="30" spans="1:3" x14ac:dyDescent="0.2">
      <c r="A30" s="225"/>
      <c r="B30" s="224"/>
      <c r="C30" s="224"/>
    </row>
    <row r="31" spans="1:3" x14ac:dyDescent="0.2">
      <c r="A31" s="225"/>
      <c r="B31" s="225"/>
      <c r="C31" s="225"/>
    </row>
    <row r="32" spans="1:3" x14ac:dyDescent="0.2">
      <c r="A32" s="225"/>
      <c r="B32" s="224"/>
      <c r="C32" s="224"/>
    </row>
    <row r="33" spans="1:3" x14ac:dyDescent="0.2">
      <c r="A33" s="225"/>
      <c r="B33" s="225"/>
      <c r="C33" s="225"/>
    </row>
  </sheetData>
  <mergeCells count="48">
    <mergeCell ref="B6:B7"/>
    <mergeCell ref="B8:B9"/>
    <mergeCell ref="A4:A5"/>
    <mergeCell ref="A2:A3"/>
    <mergeCell ref="C6:C7"/>
    <mergeCell ref="C2:C3"/>
    <mergeCell ref="A8:A9"/>
    <mergeCell ref="C16:C17"/>
    <mergeCell ref="C18:C19"/>
    <mergeCell ref="A16:A17"/>
    <mergeCell ref="C12:C13"/>
    <mergeCell ref="C14:C15"/>
    <mergeCell ref="B12:B13"/>
    <mergeCell ref="A14:A15"/>
    <mergeCell ref="B4:B5"/>
    <mergeCell ref="C4:C5"/>
    <mergeCell ref="A6:A7"/>
    <mergeCell ref="A10:A11"/>
    <mergeCell ref="C8:C9"/>
    <mergeCell ref="B2:B3"/>
    <mergeCell ref="A28:A29"/>
    <mergeCell ref="C28:C29"/>
    <mergeCell ref="A26:A27"/>
    <mergeCell ref="C24:C25"/>
    <mergeCell ref="B28:B29"/>
    <mergeCell ref="B24:B25"/>
    <mergeCell ref="C26:C27"/>
    <mergeCell ref="B26:B27"/>
    <mergeCell ref="A18:A19"/>
    <mergeCell ref="C10:C11"/>
    <mergeCell ref="B16:B17"/>
    <mergeCell ref="B18:B19"/>
    <mergeCell ref="B10:B11"/>
    <mergeCell ref="B14:B15"/>
    <mergeCell ref="A12:A13"/>
    <mergeCell ref="B22:B23"/>
    <mergeCell ref="C20:C21"/>
    <mergeCell ref="A24:A25"/>
    <mergeCell ref="A22:A23"/>
    <mergeCell ref="A20:A21"/>
    <mergeCell ref="B20:B21"/>
    <mergeCell ref="C22:C23"/>
    <mergeCell ref="C32:C33"/>
    <mergeCell ref="C30:C31"/>
    <mergeCell ref="B32:B33"/>
    <mergeCell ref="A32:A33"/>
    <mergeCell ref="B30:B31"/>
    <mergeCell ref="A30:A31"/>
  </mergeCells>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4A053A75624A47A6BF4FA0B27CF58F" ma:contentTypeVersion="1" ma:contentTypeDescription="Create a new document." ma:contentTypeScope="" ma:versionID="754263b2d8f18baf2e8976c87e02ecd5">
  <xsd:schema xmlns:xsd="http://www.w3.org/2001/XMLSchema" xmlns:xs="http://www.w3.org/2001/XMLSchema" xmlns:p="http://schemas.microsoft.com/office/2006/metadata/properties" xmlns:ns2="fd186967-6dc1-4007-9ae0-172e658b8da2" targetNamespace="http://schemas.microsoft.com/office/2006/metadata/properties" ma:root="true" ma:fieldsID="cf917f3a7e5f3a37b3389ee3b059b758" ns2:_="">
    <xsd:import namespace="fd186967-6dc1-4007-9ae0-172e658b8da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86967-6dc1-4007-9ae0-172e658b8da2"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4CB7AF-8541-4426-9356-7A75DF32F761}">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fd186967-6dc1-4007-9ae0-172e658b8da2"/>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7984D57-14DB-4508-AA5D-D3B55F08C3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86967-6dc1-4007-9ae0-172e658b8d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054712-CEE1-4AD0-8273-18E6B96B6C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Metrics 2019</vt:lpstr>
      <vt:lpstr>FOI 2019</vt:lpstr>
      <vt:lpstr>EIR 2019</vt:lpstr>
      <vt:lpstr>Vexatious Requests</vt:lpstr>
      <vt:lpstr>Internal Review 2019</vt:lpstr>
      <vt:lpstr>'FOI 2019'!Print_Area</vt:lpstr>
      <vt:lpstr>'Metrics 2019'!Print_Area</vt:lpstr>
      <vt:lpstr>'FOI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2020-02-07T15:10:47Z</dcterms:created>
  <dcterms:modified xsi:type="dcterms:W3CDTF">2022-04-29T09:31:01Z</dcterms:modified>
</cp:coreProperties>
</file>